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R30" i="15"/>
  <c r="R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B81" i="37"/>
  <c r="B25" i="37"/>
  <c r="E129" i="37" l="1"/>
  <c r="D48" i="37" s="1"/>
  <c r="B130" i="37"/>
  <c r="C133" i="37"/>
  <c r="D133" i="37" s="1"/>
  <c r="E133" i="37" s="1"/>
  <c r="C100" i="37"/>
  <c r="C48" i="37"/>
  <c r="B48" i="37"/>
  <c r="F129" i="37" l="1"/>
  <c r="E48" i="37" s="1"/>
  <c r="D26" i="5"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C30" i="15"/>
  <c r="A15" i="37" l="1"/>
  <c r="A12" i="37"/>
  <c r="A9" i="37"/>
  <c r="A5" i="37"/>
  <c r="D134" i="37"/>
  <c r="C73" i="37" s="1"/>
  <c r="C134" i="37"/>
  <c r="B73" i="37" s="1"/>
  <c r="F133" i="37"/>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I111" i="37" s="1"/>
  <c r="I113" i="37" s="1"/>
  <c r="C102" i="37" s="1"/>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B29" i="37" l="1"/>
  <c r="C67" i="37"/>
  <c r="H129" i="37"/>
  <c r="F48" i="37"/>
  <c r="D130" i="37"/>
  <c r="B49" i="37"/>
  <c r="G113" i="37"/>
  <c r="E134" i="37"/>
  <c r="D73" i="37" s="1"/>
  <c r="F134" i="37"/>
  <c r="E73" i="37" s="1"/>
  <c r="G133" i="37"/>
  <c r="H133" i="37" s="1"/>
  <c r="B46" i="37"/>
  <c r="B80" i="37"/>
  <c r="B66" i="37"/>
  <c r="B68" i="37" s="1"/>
  <c r="D102" i="37"/>
  <c r="C101" i="37"/>
  <c r="C47" i="37"/>
  <c r="C52" i="37"/>
  <c r="D58" i="37"/>
  <c r="E130" i="37" l="1"/>
  <c r="C49" i="37"/>
  <c r="C50" i="37" s="1"/>
  <c r="C59" i="37" s="1"/>
  <c r="I129" i="37"/>
  <c r="G48" i="37"/>
  <c r="G134" i="37"/>
  <c r="F73" i="37" s="1"/>
  <c r="D74" i="37"/>
  <c r="D47" i="37"/>
  <c r="D52" i="37"/>
  <c r="E58" i="37"/>
  <c r="I133" i="37"/>
  <c r="I134" i="37" s="1"/>
  <c r="H134" i="37"/>
  <c r="G73" i="37" s="1"/>
  <c r="E102" i="37"/>
  <c r="D101" i="37"/>
  <c r="B75" i="37"/>
  <c r="B85" i="37" l="1"/>
  <c r="H73" i="37"/>
  <c r="H48" i="37"/>
  <c r="J129" i="37"/>
  <c r="F130" i="37"/>
  <c r="D49" i="37"/>
  <c r="D50" i="37" s="1"/>
  <c r="D59" i="37" s="1"/>
  <c r="C80" i="37"/>
  <c r="J133" i="37"/>
  <c r="J134" i="37" s="1"/>
  <c r="E52" i="37"/>
  <c r="F58" i="37"/>
  <c r="E74" i="37"/>
  <c r="E47" i="37"/>
  <c r="E101" i="37"/>
  <c r="F102" i="37"/>
  <c r="C85" i="37" l="1"/>
  <c r="I73" i="37"/>
  <c r="G130" i="37"/>
  <c r="E49" i="37"/>
  <c r="I48" i="37"/>
  <c r="K129" i="37"/>
  <c r="D80" i="37"/>
  <c r="E50" i="37"/>
  <c r="E59" i="37" s="1"/>
  <c r="G102" i="37"/>
  <c r="F101" i="37"/>
  <c r="G58" i="37"/>
  <c r="F52" i="37"/>
  <c r="F47" i="37"/>
  <c r="F74" i="37"/>
  <c r="K133" i="37"/>
  <c r="H130" i="37" l="1"/>
  <c r="F49" i="37"/>
  <c r="J48" i="37"/>
  <c r="L129" i="37"/>
  <c r="H102" i="37"/>
  <c r="G101" i="37"/>
  <c r="L133" i="37"/>
  <c r="L134" i="37" s="1"/>
  <c r="E80" i="37"/>
  <c r="K134" i="37"/>
  <c r="G74" i="37"/>
  <c r="H58" i="37"/>
  <c r="G52" i="37"/>
  <c r="G47" i="37"/>
  <c r="D85" i="37" l="1"/>
  <c r="J73" i="37"/>
  <c r="E85" i="37"/>
  <c r="K73" i="37"/>
  <c r="I130" i="37"/>
  <c r="G49" i="37"/>
  <c r="K48" i="37"/>
  <c r="M129" i="37"/>
  <c r="I58" i="37"/>
  <c r="H74" i="37"/>
  <c r="H47" i="37"/>
  <c r="H52" i="37"/>
  <c r="F50" i="37"/>
  <c r="F59" i="37" s="1"/>
  <c r="I102" i="37"/>
  <c r="H101" i="37"/>
  <c r="M133" i="37"/>
  <c r="M134" i="37" s="1"/>
  <c r="F85" i="37" l="1"/>
  <c r="L73" i="37"/>
  <c r="H49" i="37"/>
  <c r="J130" i="37"/>
  <c r="L48" i="37"/>
  <c r="N129" i="37"/>
  <c r="G50" i="37"/>
  <c r="G59" i="37" s="1"/>
  <c r="G80" i="37" s="1"/>
  <c r="F80" i="37"/>
  <c r="N133" i="37"/>
  <c r="J102" i="37"/>
  <c r="I101" i="37"/>
  <c r="I74" i="37"/>
  <c r="J58" i="37"/>
  <c r="I47" i="37"/>
  <c r="I52" i="37"/>
  <c r="M48" i="37" l="1"/>
  <c r="O129" i="37"/>
  <c r="I49" i="37"/>
  <c r="I50" i="37" s="1"/>
  <c r="I59" i="37" s="1"/>
  <c r="K130" i="37"/>
  <c r="J52" i="37"/>
  <c r="J47" i="37"/>
  <c r="J74" i="37"/>
  <c r="K58" i="37"/>
  <c r="J101" i="37"/>
  <c r="K102" i="37"/>
  <c r="O133" i="37"/>
  <c r="H50" i="37"/>
  <c r="H59" i="37" s="1"/>
  <c r="N134" i="37"/>
  <c r="G85" i="37" l="1"/>
  <c r="M73" i="37"/>
  <c r="J49" i="37"/>
  <c r="J50" i="37" s="1"/>
  <c r="J59" i="37" s="1"/>
  <c r="L130" i="37"/>
  <c r="N48" i="37"/>
  <c r="P129" i="37"/>
  <c r="I80" i="37"/>
  <c r="P133" i="37"/>
  <c r="K74" i="37"/>
  <c r="K52" i="37"/>
  <c r="K47" i="37"/>
  <c r="L58" i="37"/>
  <c r="O134" i="37"/>
  <c r="H80" i="37"/>
  <c r="L102" i="37"/>
  <c r="K101" i="37"/>
  <c r="H85" i="37" l="1"/>
  <c r="N73" i="37"/>
  <c r="O48" i="37"/>
  <c r="Q129" i="37"/>
  <c r="K49" i="37"/>
  <c r="M130" i="37"/>
  <c r="K50" i="37"/>
  <c r="K59" i="37" s="1"/>
  <c r="M58" i="37"/>
  <c r="L74" i="37"/>
  <c r="L47" i="37"/>
  <c r="L52" i="37"/>
  <c r="J80" i="37"/>
  <c r="Q133" i="37"/>
  <c r="L101" i="37"/>
  <c r="M102" i="37"/>
  <c r="P134" i="37"/>
  <c r="I85" i="37" l="1"/>
  <c r="O73" i="37"/>
  <c r="L49" i="37"/>
  <c r="L50" i="37" s="1"/>
  <c r="L59" i="37" s="1"/>
  <c r="N130" i="37"/>
  <c r="P48" i="37"/>
  <c r="R129" i="37"/>
  <c r="R133" i="37"/>
  <c r="K80" i="37"/>
  <c r="N58" i="37"/>
  <c r="M74" i="37"/>
  <c r="M52" i="37"/>
  <c r="M47" i="37"/>
  <c r="M101" i="37"/>
  <c r="N102" i="37"/>
  <c r="Q134" i="37"/>
  <c r="J85" i="37" l="1"/>
  <c r="P73" i="37"/>
  <c r="Q48" i="37"/>
  <c r="S129" i="37"/>
  <c r="M49" i="37"/>
  <c r="O130" i="37"/>
  <c r="L80" i="37"/>
  <c r="O102" i="37"/>
  <c r="N101" i="37"/>
  <c r="S133" i="37"/>
  <c r="S134" i="37" s="1"/>
  <c r="R134" i="37"/>
  <c r="N74" i="37"/>
  <c r="N52" i="37"/>
  <c r="N47" i="37"/>
  <c r="O58" i="37"/>
  <c r="L85" i="37" l="1"/>
  <c r="R73" i="37"/>
  <c r="K85" i="37"/>
  <c r="Q73" i="37"/>
  <c r="N49" i="37"/>
  <c r="N50" i="37" s="1"/>
  <c r="N59" i="37" s="1"/>
  <c r="P130" i="37"/>
  <c r="R48" i="37"/>
  <c r="T129" i="37"/>
  <c r="O74" i="37"/>
  <c r="O52" i="37"/>
  <c r="O47" i="37"/>
  <c r="P58" i="37"/>
  <c r="P102" i="37"/>
  <c r="O101" i="37"/>
  <c r="M50" i="37"/>
  <c r="M59" i="37" s="1"/>
  <c r="T133" i="37"/>
  <c r="S48" i="37" l="1"/>
  <c r="U129" i="37"/>
  <c r="O49" i="37"/>
  <c r="O50" i="37" s="1"/>
  <c r="O59" i="37" s="1"/>
  <c r="Q130" i="37"/>
  <c r="N80" i="37"/>
  <c r="U133" i="37"/>
  <c r="U134" i="37" s="1"/>
  <c r="M80" i="37"/>
  <c r="T134" i="37"/>
  <c r="Q102" i="37"/>
  <c r="P101" i="37"/>
  <c r="Q58" i="37"/>
  <c r="P47" i="37"/>
  <c r="P74" i="37"/>
  <c r="P52" i="37"/>
  <c r="M85" i="37" l="1"/>
  <c r="S73" i="37"/>
  <c r="N85" i="37"/>
  <c r="T73" i="37"/>
  <c r="P49" i="37"/>
  <c r="P50" i="37" s="1"/>
  <c r="P59" i="37" s="1"/>
  <c r="R130" i="37"/>
  <c r="T48" i="37"/>
  <c r="V129" i="37"/>
  <c r="R102" i="37"/>
  <c r="Q101" i="37"/>
  <c r="O80" i="37"/>
  <c r="V133" i="37"/>
  <c r="V134" i="37" s="1"/>
  <c r="R58" i="37"/>
  <c r="Q47" i="37"/>
  <c r="Q74" i="37"/>
  <c r="Q52" i="37"/>
  <c r="O85" i="37" l="1"/>
  <c r="U73" i="37"/>
  <c r="U48" i="37"/>
  <c r="W129" i="37"/>
  <c r="Q49" i="37"/>
  <c r="Q50" i="37" s="1"/>
  <c r="Q59" i="37" s="1"/>
  <c r="S130" i="37"/>
  <c r="P80" i="37"/>
  <c r="S58" i="37"/>
  <c r="R74" i="37"/>
  <c r="R52" i="37"/>
  <c r="R47" i="37"/>
  <c r="W133" i="37"/>
  <c r="W134" i="37" s="1"/>
  <c r="R101" i="37"/>
  <c r="S102" i="37"/>
  <c r="P85" i="37" l="1"/>
  <c r="V73" i="37"/>
  <c r="R49" i="37"/>
  <c r="T130" i="37"/>
  <c r="V48" i="37"/>
  <c r="X129" i="37"/>
  <c r="Q80" i="37"/>
  <c r="S74" i="37"/>
  <c r="S52" i="37"/>
  <c r="S47" i="37"/>
  <c r="T58" i="37"/>
  <c r="T102" i="37"/>
  <c r="S101" i="37"/>
  <c r="X133" i="37"/>
  <c r="X134" i="37" s="1"/>
  <c r="R50" i="37"/>
  <c r="R59" i="37" s="1"/>
  <c r="Q85" i="37" l="1"/>
  <c r="W73" i="37"/>
  <c r="W48" i="37"/>
  <c r="Y129" i="37"/>
  <c r="S49" i="37"/>
  <c r="S50" i="37" s="1"/>
  <c r="S59" i="37" s="1"/>
  <c r="U130" i="37"/>
  <c r="R80" i="37"/>
  <c r="U102" i="37"/>
  <c r="T101" i="37"/>
  <c r="Y133" i="37"/>
  <c r="Y134" i="37" s="1"/>
  <c r="U58" i="37"/>
  <c r="T74" i="37"/>
  <c r="T47" i="37"/>
  <c r="T52" i="37"/>
  <c r="R85" i="37" l="1"/>
  <c r="X73" i="37"/>
  <c r="T49" i="37"/>
  <c r="V130" i="37"/>
  <c r="X48" i="37"/>
  <c r="Z129" i="37"/>
  <c r="S80" i="37"/>
  <c r="U101" i="37"/>
  <c r="V102" i="37"/>
  <c r="U52" i="37"/>
  <c r="U74" i="37"/>
  <c r="V58" i="37"/>
  <c r="U47" i="37"/>
  <c r="Z133" i="37"/>
  <c r="Z134" i="37" s="1"/>
  <c r="T50" i="37"/>
  <c r="T59" i="37" s="1"/>
  <c r="S85" i="37" l="1"/>
  <c r="Y73" i="37"/>
  <c r="Y48" i="37"/>
  <c r="AA129" i="37"/>
  <c r="U49" i="37"/>
  <c r="W130" i="37"/>
  <c r="T80" i="37"/>
  <c r="W58" i="37"/>
  <c r="V52" i="37"/>
  <c r="V47" i="37"/>
  <c r="V74" i="37"/>
  <c r="AA133" i="37"/>
  <c r="W102" i="37"/>
  <c r="V101" i="37"/>
  <c r="V49" i="37" l="1"/>
  <c r="X130" i="37"/>
  <c r="Z48" i="37"/>
  <c r="AB129" i="37"/>
  <c r="W74" i="37"/>
  <c r="X58" i="37"/>
  <c r="W52" i="37"/>
  <c r="W47" i="37"/>
  <c r="AB133" i="37"/>
  <c r="AA134" i="37"/>
  <c r="U50" i="37"/>
  <c r="U59" i="37" s="1"/>
  <c r="X102" i="37"/>
  <c r="W101" i="37"/>
  <c r="T85" i="37" l="1"/>
  <c r="Z73" i="37"/>
  <c r="AA48" i="37"/>
  <c r="AC129" i="37"/>
  <c r="W49" i="37"/>
  <c r="Y130" i="37"/>
  <c r="U80" i="37"/>
  <c r="AC133" i="37"/>
  <c r="V50" i="37"/>
  <c r="V59" i="37" s="1"/>
  <c r="AB134" i="37"/>
  <c r="Y58" i="37"/>
  <c r="X74" i="37"/>
  <c r="X47" i="37"/>
  <c r="X52" i="37"/>
  <c r="X101" i="37"/>
  <c r="Y102" i="37"/>
  <c r="U85" i="37" l="1"/>
  <c r="AA73" i="37"/>
  <c r="X49" i="37"/>
  <c r="X50" i="37" s="1"/>
  <c r="X59" i="37" s="1"/>
  <c r="Z130" i="37"/>
  <c r="AB48" i="37"/>
  <c r="AD129" i="37"/>
  <c r="W50" i="37"/>
  <c r="W59" i="37" s="1"/>
  <c r="AD133" i="37"/>
  <c r="Z102" i="37"/>
  <c r="Y101" i="37"/>
  <c r="V80" i="37"/>
  <c r="Y74" i="37"/>
  <c r="Y47" i="37"/>
  <c r="Z58" i="37"/>
  <c r="Y52" i="37"/>
  <c r="AC134" i="37"/>
  <c r="V85" i="37" l="1"/>
  <c r="AB73" i="37"/>
  <c r="W80" i="37"/>
  <c r="AC48" i="37"/>
  <c r="AE129" i="37"/>
  <c r="Y49" i="37"/>
  <c r="Y50" i="37" s="1"/>
  <c r="Y59" i="37" s="1"/>
  <c r="AA130" i="37"/>
  <c r="X80" i="37"/>
  <c r="Z52" i="37"/>
  <c r="Z47" i="37"/>
  <c r="AA58" i="37"/>
  <c r="Z74" i="37"/>
  <c r="AE133" i="37"/>
  <c r="AA102" i="37"/>
  <c r="Z101" i="37"/>
  <c r="AD134" i="37"/>
  <c r="W85" i="37" l="1"/>
  <c r="AC73" i="37"/>
  <c r="Z49" i="37"/>
  <c r="Z50" i="37" s="1"/>
  <c r="Z59" i="37" s="1"/>
  <c r="AB130" i="37"/>
  <c r="AD48" i="37"/>
  <c r="AF129" i="37"/>
  <c r="Y80" i="37"/>
  <c r="AF133" i="37"/>
  <c r="AF134" i="37" s="1"/>
  <c r="AE134" i="37"/>
  <c r="AB102" i="37"/>
  <c r="AA101" i="37"/>
  <c r="AA74" i="37"/>
  <c r="AA52" i="37"/>
  <c r="AA47" i="37"/>
  <c r="AB58" i="37"/>
  <c r="Y85" i="37" l="1"/>
  <c r="AE73" i="37"/>
  <c r="X85" i="37"/>
  <c r="AD73" i="37"/>
  <c r="AE48" i="37"/>
  <c r="AG129" i="37"/>
  <c r="AA49" i="37"/>
  <c r="AA50" i="37" s="1"/>
  <c r="AA59" i="37" s="1"/>
  <c r="AC130" i="37"/>
  <c r="Z80" i="37"/>
  <c r="AC58" i="37"/>
  <c r="AB47" i="37"/>
  <c r="AB52" i="37"/>
  <c r="AB74" i="37"/>
  <c r="AB101" i="37"/>
  <c r="AC102" i="37"/>
  <c r="AG133" i="37"/>
  <c r="AG134" i="37" s="1"/>
  <c r="Z85" i="37" l="1"/>
  <c r="AF73" i="37"/>
  <c r="AB49" i="37"/>
  <c r="AB50" i="37" s="1"/>
  <c r="AB59" i="37" s="1"/>
  <c r="AD130" i="37"/>
  <c r="AF48" i="37"/>
  <c r="AA80" i="37"/>
  <c r="AC101" i="37"/>
  <c r="AD102" i="37"/>
  <c r="AD58" i="37"/>
  <c r="AC74" i="37"/>
  <c r="AC52" i="37"/>
  <c r="AC47" i="37"/>
  <c r="AC49" i="37" l="1"/>
  <c r="AC50" i="37" s="1"/>
  <c r="AC59" i="37" s="1"/>
  <c r="AE130" i="37"/>
  <c r="AD74" i="37"/>
  <c r="AD52" i="37"/>
  <c r="AD47" i="37"/>
  <c r="AE58" i="37"/>
  <c r="AB80" i="37"/>
  <c r="AE102" i="37"/>
  <c r="AD101" i="37"/>
  <c r="AA85" i="37" l="1"/>
  <c r="AD49" i="37"/>
  <c r="AD50" i="37" s="1"/>
  <c r="AD59" i="37" s="1"/>
  <c r="AF130" i="37"/>
  <c r="AF102" i="37"/>
  <c r="AE101" i="37"/>
  <c r="AE74" i="37"/>
  <c r="AE52" i="37"/>
  <c r="AE47" i="37"/>
  <c r="AF58" i="37"/>
  <c r="AC80" i="37"/>
  <c r="AB85" i="37" l="1"/>
  <c r="AE49" i="37"/>
  <c r="AE50" i="37" s="1"/>
  <c r="AE59" i="37" s="1"/>
  <c r="AG130" i="37"/>
  <c r="AD80" i="37"/>
  <c r="AF101" i="37"/>
  <c r="AG102" i="37"/>
  <c r="AF74" i="37"/>
  <c r="AF47" i="37"/>
  <c r="AF52" i="37"/>
  <c r="AD85" i="37" l="1"/>
  <c r="AC85" i="37"/>
  <c r="AF49" i="37"/>
  <c r="AF50" i="37" s="1"/>
  <c r="AF59" i="37" s="1"/>
  <c r="AE80" i="37"/>
  <c r="AG101" i="37"/>
  <c r="AE85" i="37" l="1"/>
  <c r="AF80" i="37"/>
  <c r="AF85" i="37" l="1"/>
  <c r="B29" i="22" l="1"/>
  <c r="B22" i="22"/>
  <c r="A15" i="22"/>
  <c r="B21" i="22" s="1"/>
  <c r="A12" i="22"/>
  <c r="A9" i="22"/>
  <c r="A5" i="22"/>
  <c r="B91" i="22"/>
  <c r="B89" i="22"/>
  <c r="B66" i="22"/>
  <c r="B49" i="22"/>
  <c r="B32" i="22"/>
  <c r="T41" i="15"/>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U46" i="15"/>
  <c r="T46" i="15"/>
  <c r="U45" i="15"/>
  <c r="U44" i="15"/>
  <c r="T44" i="15"/>
  <c r="U43" i="15"/>
  <c r="T43" i="15"/>
  <c r="U42" i="15"/>
  <c r="T42" i="15"/>
  <c r="U41" i="15"/>
  <c r="U40" i="15"/>
  <c r="T40" i="15"/>
  <c r="U39" i="15"/>
  <c r="T39" i="15"/>
  <c r="U38" i="15"/>
  <c r="T38" i="15"/>
  <c r="U37" i="15"/>
  <c r="T37" i="15"/>
  <c r="U36" i="15"/>
  <c r="T36" i="15"/>
  <c r="U35" i="15"/>
  <c r="T35" i="15"/>
  <c r="U34" i="15"/>
  <c r="T34" i="15"/>
  <c r="U33" i="15"/>
  <c r="T33" i="15"/>
  <c r="U32" i="15"/>
  <c r="U31" i="15"/>
  <c r="T31" i="15"/>
  <c r="S30" i="15"/>
  <c r="Q30" i="15"/>
  <c r="O30" i="15"/>
  <c r="N30" i="15"/>
  <c r="M30" i="15"/>
  <c r="L30" i="15"/>
  <c r="K30" i="15"/>
  <c r="J30" i="15"/>
  <c r="I30" i="15"/>
  <c r="H30" i="15"/>
  <c r="G30" i="15"/>
  <c r="U29" i="15"/>
  <c r="T29" i="15"/>
  <c r="U28" i="15"/>
  <c r="T28" i="15"/>
  <c r="U27" i="15"/>
  <c r="U26" i="15"/>
  <c r="T26" i="15"/>
  <c r="U25" i="15"/>
  <c r="T25" i="15"/>
  <c r="S24" i="15"/>
  <c r="Q24" i="15"/>
  <c r="O24" i="15"/>
  <c r="N24" i="15"/>
  <c r="M24" i="15"/>
  <c r="L24" i="15"/>
  <c r="K24" i="15"/>
  <c r="J24" i="15"/>
  <c r="I24" i="15"/>
  <c r="H24" i="15"/>
  <c r="G24" i="15"/>
  <c r="C24" i="15"/>
  <c r="A15" i="10"/>
  <c r="A12" i="10"/>
  <c r="A9" i="10"/>
  <c r="A5" i="10"/>
  <c r="F30" i="15" l="1"/>
  <c r="U24" i="15"/>
  <c r="C48" i="7" s="1"/>
  <c r="U30" i="15"/>
  <c r="C49" i="7" s="1"/>
  <c r="B30" i="22"/>
  <c r="B79" i="37"/>
  <c r="P24" i="15"/>
  <c r="T24" i="15" s="1"/>
  <c r="T30" i="15"/>
  <c r="T45" i="15"/>
  <c r="T47" i="15"/>
  <c r="B55" i="22"/>
  <c r="B80" i="22"/>
  <c r="B63" i="22"/>
  <c r="B38" i="22"/>
  <c r="T27" i="15"/>
  <c r="T56" i="15"/>
  <c r="T49" i="15"/>
  <c r="T52" i="15"/>
  <c r="F24" i="15"/>
  <c r="T57" i="15"/>
  <c r="E24" i="15"/>
  <c r="T50" i="15"/>
  <c r="T32" i="15"/>
  <c r="B46" i="22" l="1"/>
  <c r="B68" i="22"/>
  <c r="B59" i="22"/>
  <c r="B88" i="22"/>
  <c r="B51" i="22"/>
  <c r="B76" i="22"/>
  <c r="B34" i="22"/>
  <c r="B72" i="22"/>
  <c r="B42" i="22"/>
  <c r="B83" i="22"/>
  <c r="B90" i="22"/>
  <c r="D61" i="37"/>
  <c r="D60" i="37" s="1"/>
  <c r="D66" i="37" s="1"/>
  <c r="C61" i="37"/>
  <c r="E61" i="37"/>
  <c r="E60" i="37" s="1"/>
  <c r="E66" i="37" s="1"/>
  <c r="F61" i="37"/>
  <c r="G61" i="37"/>
  <c r="G60" i="37" s="1"/>
  <c r="G66" i="37" s="1"/>
  <c r="H61" i="37"/>
  <c r="H60" i="37" s="1"/>
  <c r="H66" i="37" s="1"/>
  <c r="I61" i="37"/>
  <c r="I60" i="37" s="1"/>
  <c r="I66" i="37" s="1"/>
  <c r="J61" i="37"/>
  <c r="J60" i="37" s="1"/>
  <c r="J66" i="37" s="1"/>
  <c r="K61" i="37"/>
  <c r="K60" i="37" s="1"/>
  <c r="K66" i="37" s="1"/>
  <c r="L61" i="37"/>
  <c r="L60" i="37" s="1"/>
  <c r="L66" i="37" s="1"/>
  <c r="M61" i="37"/>
  <c r="M60" i="37" s="1"/>
  <c r="M66" i="37" s="1"/>
  <c r="N61" i="37"/>
  <c r="N60" i="37" s="1"/>
  <c r="N66" i="37" s="1"/>
  <c r="O61" i="37"/>
  <c r="O60" i="37" s="1"/>
  <c r="O66" i="37" s="1"/>
  <c r="Q61" i="37"/>
  <c r="Q60" i="37" s="1"/>
  <c r="Q66" i="37" s="1"/>
  <c r="P61" i="37"/>
  <c r="P60" i="37" s="1"/>
  <c r="P66" i="37" s="1"/>
  <c r="R61" i="37"/>
  <c r="R60" i="37" s="1"/>
  <c r="R66" i="37" s="1"/>
  <c r="S61" i="37"/>
  <c r="S60" i="37" s="1"/>
  <c r="S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B54" i="37"/>
  <c r="T63" i="15"/>
  <c r="T54" i="15"/>
  <c r="D26" i="17"/>
  <c r="J26" i="17" s="1"/>
  <c r="C26" i="17"/>
  <c r="P26" i="17" s="1"/>
  <c r="F31" i="17"/>
  <c r="F30" i="17"/>
  <c r="F29" i="17"/>
  <c r="F28" i="17"/>
  <c r="F27" i="17"/>
  <c r="G26" i="17"/>
  <c r="E26" i="17"/>
  <c r="F60" i="37" l="1"/>
  <c r="F66" i="37" s="1"/>
  <c r="F68" i="37" s="1"/>
  <c r="F75" i="37" s="1"/>
  <c r="C79" i="37"/>
  <c r="B55" i="37"/>
  <c r="B56" i="37" s="1"/>
  <c r="B69" i="37" s="1"/>
  <c r="C60" i="37"/>
  <c r="C66" i="37" s="1"/>
  <c r="C68" i="37" s="1"/>
  <c r="T26" i="17"/>
  <c r="X26" i="17" s="1"/>
  <c r="F26" i="17"/>
  <c r="I26" i="17" s="1"/>
  <c r="D67" i="37"/>
  <c r="D68" i="37" s="1"/>
  <c r="F76" i="37"/>
  <c r="C76" i="37"/>
  <c r="Q26" i="17"/>
  <c r="V26" i="17"/>
  <c r="D79" i="37" l="1"/>
  <c r="D75" i="37"/>
  <c r="O26" i="17"/>
  <c r="S26" i="17" s="1"/>
  <c r="W26" i="17" s="1"/>
  <c r="D76" i="37"/>
  <c r="E67" i="37"/>
  <c r="C75" i="37"/>
  <c r="B82" i="37"/>
  <c r="B77" i="37"/>
  <c r="B70" i="37"/>
  <c r="B71" i="37" s="1"/>
  <c r="C53" i="37"/>
  <c r="C55" i="37" s="1"/>
  <c r="E79" i="37" l="1"/>
  <c r="B72" i="37"/>
  <c r="B78" i="37"/>
  <c r="B83" i="37" s="1"/>
  <c r="F67" i="37"/>
  <c r="G67" i="37" s="1"/>
  <c r="E76" i="37"/>
  <c r="E68" i="37"/>
  <c r="D53" i="37"/>
  <c r="C56" i="37"/>
  <c r="C69" i="37" s="1"/>
  <c r="C82" i="37"/>
  <c r="A14" i="12"/>
  <c r="A15" i="13" s="1"/>
  <c r="E15" i="14" s="1"/>
  <c r="A11" i="12"/>
  <c r="A12" i="13" s="1"/>
  <c r="A8" i="12"/>
  <c r="A9" i="13" s="1"/>
  <c r="E9" i="14" s="1"/>
  <c r="A9" i="6" s="1"/>
  <c r="A8" i="17" s="1"/>
  <c r="A4" i="12"/>
  <c r="A5" i="13" s="1"/>
  <c r="A5" i="14" s="1"/>
  <c r="A5" i="6" s="1"/>
  <c r="A4" i="17" s="1"/>
  <c r="E12" i="14"/>
  <c r="A12" i="6" s="1"/>
  <c r="A11" i="1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79" i="37" l="1"/>
  <c r="D55" i="37"/>
  <c r="E75" i="37"/>
  <c r="G76" i="37"/>
  <c r="H67" i="37"/>
  <c r="G68" i="37"/>
  <c r="B88" i="37"/>
  <c r="B86" i="37"/>
  <c r="B84" i="37"/>
  <c r="B89" i="37" s="1"/>
  <c r="C77" i="37"/>
  <c r="C70" i="37"/>
  <c r="A15" i="6"/>
  <c r="A14" i="17" s="1"/>
  <c r="A9" i="24"/>
  <c r="A12" i="24"/>
  <c r="A5" i="24"/>
  <c r="G79" i="37" l="1"/>
  <c r="H79" i="37" s="1"/>
  <c r="I79" i="37" s="1"/>
  <c r="A4" i="15"/>
  <c r="A5" i="5" s="1"/>
  <c r="A11" i="15"/>
  <c r="A12" i="5" s="1"/>
  <c r="C71" i="37"/>
  <c r="C72" i="37" s="1"/>
  <c r="B87" i="37"/>
  <c r="B90" i="37" s="1"/>
  <c r="G75" i="37"/>
  <c r="D82" i="37"/>
  <c r="D56" i="37"/>
  <c r="D69" i="37" s="1"/>
  <c r="A8" i="15"/>
  <c r="A9" i="5" s="1"/>
  <c r="I67" i="37"/>
  <c r="H76" i="37"/>
  <c r="H68" i="37"/>
  <c r="E53" i="37"/>
  <c r="A15" i="24"/>
  <c r="J79" i="37" l="1"/>
  <c r="K79" i="37" s="1"/>
  <c r="L79" i="37" s="1"/>
  <c r="M79" i="37" s="1"/>
  <c r="N79" i="37" s="1"/>
  <c r="O79" i="37" s="1"/>
  <c r="P79" i="37" s="1"/>
  <c r="Q79" i="37" s="1"/>
  <c r="R79" i="37" s="1"/>
  <c r="S79" i="37" s="1"/>
  <c r="T79" i="37" s="1"/>
  <c r="U79" i="37" s="1"/>
  <c r="V79" i="37" s="1"/>
  <c r="W79" i="37" s="1"/>
  <c r="X79" i="37" s="1"/>
  <c r="Y79" i="37" s="1"/>
  <c r="Z79" i="37" s="1"/>
  <c r="AA79" i="37" s="1"/>
  <c r="AB79" i="37" s="1"/>
  <c r="AC79" i="37" s="1"/>
  <c r="AD79" i="37" s="1"/>
  <c r="AE79" i="37" s="1"/>
  <c r="AF79" i="37" s="1"/>
  <c r="H75" i="37"/>
  <c r="I76" i="37"/>
  <c r="J67" i="37"/>
  <c r="I68" i="37"/>
  <c r="E55" i="37"/>
  <c r="F53" i="37" s="1"/>
  <c r="D77" i="37"/>
  <c r="D70" i="37"/>
  <c r="D71" i="37" s="1"/>
  <c r="D72" i="37" s="1"/>
  <c r="C78" i="37"/>
  <c r="C83" i="37" s="1"/>
  <c r="A14" i="15"/>
  <c r="A15" i="5" s="1"/>
  <c r="D78" i="37" l="1"/>
  <c r="D83" i="37" s="1"/>
  <c r="D86" i="37" s="1"/>
  <c r="C86" i="37"/>
  <c r="C84" i="37"/>
  <c r="C89" i="37" s="1"/>
  <c r="C88" i="37"/>
  <c r="E82" i="37"/>
  <c r="E56" i="37"/>
  <c r="E69" i="37" s="1"/>
  <c r="K67" i="37"/>
  <c r="J76" i="37"/>
  <c r="J68" i="37"/>
  <c r="F55" i="37"/>
  <c r="G53" i="37" s="1"/>
  <c r="I75" i="37"/>
  <c r="D84" i="37" l="1"/>
  <c r="D88" i="37"/>
  <c r="D89" i="37"/>
  <c r="G55" i="37"/>
  <c r="H53" i="37" s="1"/>
  <c r="J75" i="37"/>
  <c r="L67" i="37"/>
  <c r="K76" i="37"/>
  <c r="K68" i="37"/>
  <c r="E77" i="37"/>
  <c r="E70" i="37"/>
  <c r="E71" i="37" s="1"/>
  <c r="F56" i="37"/>
  <c r="F69" i="37" s="1"/>
  <c r="F82" i="37"/>
  <c r="D87" i="37"/>
  <c r="C87" i="37"/>
  <c r="C90" i="37" s="1"/>
  <c r="D90" i="37" l="1"/>
  <c r="E72" i="37"/>
  <c r="E78" i="37"/>
  <c r="E83" i="37" s="1"/>
  <c r="H55" i="37"/>
  <c r="I53" i="37" s="1"/>
  <c r="F77" i="37"/>
  <c r="F70" i="37"/>
  <c r="F71" i="37" s="1"/>
  <c r="F72" i="37" s="1"/>
  <c r="K75" i="37"/>
  <c r="M67" i="37"/>
  <c r="L76" i="37"/>
  <c r="L68" i="37"/>
  <c r="G56" i="37"/>
  <c r="G69" i="37" s="1"/>
  <c r="G82" i="37"/>
  <c r="I55" i="37" l="1"/>
  <c r="L75" i="37"/>
  <c r="N67" i="37"/>
  <c r="M76" i="37"/>
  <c r="M68" i="37"/>
  <c r="F78" i="37"/>
  <c r="F83" i="37" s="1"/>
  <c r="F86" i="37" s="1"/>
  <c r="G77" i="37"/>
  <c r="G70" i="37"/>
  <c r="H82" i="37"/>
  <c r="H56" i="37"/>
  <c r="H69" i="37" s="1"/>
  <c r="E86" i="37"/>
  <c r="F88" i="37"/>
  <c r="E84" i="37"/>
  <c r="E89" i="37" s="1"/>
  <c r="E88" i="37"/>
  <c r="F84" i="37" l="1"/>
  <c r="F89" i="37" s="1"/>
  <c r="F87" i="37"/>
  <c r="E87" i="37"/>
  <c r="E90" i="37" s="1"/>
  <c r="H77" i="37"/>
  <c r="H70" i="37"/>
  <c r="H71" i="37" s="1"/>
  <c r="H72" i="37" s="1"/>
  <c r="G71" i="37"/>
  <c r="G72" i="37" s="1"/>
  <c r="I82" i="37"/>
  <c r="I56" i="37"/>
  <c r="I69" i="37" s="1"/>
  <c r="M75" i="37"/>
  <c r="O67" i="37"/>
  <c r="N76" i="37"/>
  <c r="N68" i="37"/>
  <c r="J53" i="37"/>
  <c r="J55" i="37" s="1"/>
  <c r="K53" i="37" l="1"/>
  <c r="J82" i="37"/>
  <c r="J56" i="37"/>
  <c r="J69" i="37" s="1"/>
  <c r="I77" i="37"/>
  <c r="I70" i="37"/>
  <c r="F90" i="37"/>
  <c r="N75" i="37"/>
  <c r="P67" i="37"/>
  <c r="O76" i="37"/>
  <c r="O68" i="37"/>
  <c r="G78" i="37"/>
  <c r="G83" i="37" s="1"/>
  <c r="H78" i="37" l="1"/>
  <c r="H83" i="37" s="1"/>
  <c r="H86" i="37" s="1"/>
  <c r="G86" i="37"/>
  <c r="G88" i="37"/>
  <c r="G84" i="37"/>
  <c r="G89" i="37" s="1"/>
  <c r="O75" i="37"/>
  <c r="Q67" i="37"/>
  <c r="P76" i="37"/>
  <c r="P68" i="37"/>
  <c r="I71" i="37"/>
  <c r="I78" i="37" s="1"/>
  <c r="I83" i="37" s="1"/>
  <c r="I86" i="37" s="1"/>
  <c r="J77" i="37"/>
  <c r="J70" i="37"/>
  <c r="J71" i="37" s="1"/>
  <c r="K55" i="37"/>
  <c r="H88" i="37" l="1"/>
  <c r="H84" i="37"/>
  <c r="H89" i="37" s="1"/>
  <c r="I88" i="37"/>
  <c r="I72" i="37"/>
  <c r="K82" i="37"/>
  <c r="K56" i="37"/>
  <c r="K69" i="37" s="1"/>
  <c r="J72" i="37"/>
  <c r="J78" i="37"/>
  <c r="J83" i="37" s="1"/>
  <c r="J88" i="37" s="1"/>
  <c r="P75" i="37"/>
  <c r="R67" i="37"/>
  <c r="Q76" i="37"/>
  <c r="Q68" i="37"/>
  <c r="L53" i="37"/>
  <c r="I84" i="37"/>
  <c r="I89" i="37" s="1"/>
  <c r="I87" i="37"/>
  <c r="H87" i="37"/>
  <c r="G87" i="37"/>
  <c r="G90" i="37" s="1"/>
  <c r="I90" i="37" l="1"/>
  <c r="H90" i="37"/>
  <c r="L55" i="37"/>
  <c r="M53" i="37" s="1"/>
  <c r="J86" i="37"/>
  <c r="J84" i="37"/>
  <c r="J89" i="37" s="1"/>
  <c r="K77" i="37"/>
  <c r="K70" i="37"/>
  <c r="Q75" i="37"/>
  <c r="S67" i="37"/>
  <c r="R76" i="37"/>
  <c r="R68" i="37"/>
  <c r="R75" i="37" l="1"/>
  <c r="T67" i="37"/>
  <c r="S76" i="37"/>
  <c r="S68" i="37"/>
  <c r="J87" i="37"/>
  <c r="J90" i="37" s="1"/>
  <c r="L82" i="37"/>
  <c r="L56" i="37"/>
  <c r="L69" i="37" s="1"/>
  <c r="K71" i="37"/>
  <c r="K78" i="37" s="1"/>
  <c r="K83" i="37" s="1"/>
  <c r="M55" i="37"/>
  <c r="K72" i="37" l="1"/>
  <c r="M82" i="37"/>
  <c r="M56" i="37"/>
  <c r="M69" i="37" s="1"/>
  <c r="K86" i="37"/>
  <c r="K87" i="37" s="1"/>
  <c r="K90" i="37" s="1"/>
  <c r="K88" i="37"/>
  <c r="K84" i="37"/>
  <c r="K89" i="37" s="1"/>
  <c r="N53" i="37"/>
  <c r="L77" i="37"/>
  <c r="L70" i="37"/>
  <c r="S75" i="37"/>
  <c r="T76" i="37"/>
  <c r="U67" i="37"/>
  <c r="T68" i="37"/>
  <c r="M77" i="37" l="1"/>
  <c r="M70" i="37"/>
  <c r="V67" i="37"/>
  <c r="U76" i="37"/>
  <c r="U68" i="37"/>
  <c r="L71" i="37"/>
  <c r="L78" i="37" s="1"/>
  <c r="L83" i="37" s="1"/>
  <c r="N55" i="37"/>
  <c r="T75" i="37"/>
  <c r="L72" i="37" l="1"/>
  <c r="N56" i="37"/>
  <c r="N69" i="37" s="1"/>
  <c r="N82" i="37"/>
  <c r="L86" i="37"/>
  <c r="L87" i="37" s="1"/>
  <c r="L84" i="37"/>
  <c r="L89" i="37" s="1"/>
  <c r="G28" i="37" s="1"/>
  <c r="L88" i="37"/>
  <c r="M71" i="37"/>
  <c r="M78" i="37" s="1"/>
  <c r="M83" i="37" s="1"/>
  <c r="O53" i="37"/>
  <c r="U75" i="37"/>
  <c r="W67" i="37"/>
  <c r="V76" i="37"/>
  <c r="V68" i="37"/>
  <c r="M72" i="37" l="1"/>
  <c r="V75" i="37"/>
  <c r="X67" i="37"/>
  <c r="W76" i="37"/>
  <c r="W68" i="37"/>
  <c r="O55" i="37"/>
  <c r="P53" i="37" s="1"/>
  <c r="M86" i="37"/>
  <c r="M87" i="37" s="1"/>
  <c r="M90" i="37" s="1"/>
  <c r="M88" i="37"/>
  <c r="M84" i="37"/>
  <c r="M89" i="37" s="1"/>
  <c r="L90" i="37"/>
  <c r="G29" i="37" s="1"/>
  <c r="G30" i="37"/>
  <c r="N77" i="37"/>
  <c r="N70" i="37"/>
  <c r="O82" i="37" l="1"/>
  <c r="O56" i="37"/>
  <c r="O69" i="37" s="1"/>
  <c r="N71" i="37"/>
  <c r="N78" i="37" s="1"/>
  <c r="N83" i="37" s="1"/>
  <c r="P55" i="37"/>
  <c r="Q53" i="37" s="1"/>
  <c r="Q55" i="37" s="1"/>
  <c r="W75" i="37"/>
  <c r="Y67" i="37"/>
  <c r="X76" i="37"/>
  <c r="X68" i="37"/>
  <c r="R53" i="37" l="1"/>
  <c r="R55" i="37" s="1"/>
  <c r="Q56" i="37"/>
  <c r="Q69" i="37" s="1"/>
  <c r="Q82" i="37"/>
  <c r="N86" i="37"/>
  <c r="N87" i="37" s="1"/>
  <c r="N90" i="37" s="1"/>
  <c r="N84" i="37"/>
  <c r="N89" i="37" s="1"/>
  <c r="N88" i="37"/>
  <c r="O77" i="37"/>
  <c r="O70" i="37"/>
  <c r="X75" i="37"/>
  <c r="Z67" i="37"/>
  <c r="Y76" i="37"/>
  <c r="Y68" i="37"/>
  <c r="P56" i="37"/>
  <c r="P69" i="37" s="1"/>
  <c r="P82" i="37"/>
  <c r="N72" i="37"/>
  <c r="Q77" i="37" l="1"/>
  <c r="Q70" i="37"/>
  <c r="P77" i="37"/>
  <c r="P70" i="37"/>
  <c r="O71" i="37"/>
  <c r="O78" i="37" s="1"/>
  <c r="O83" i="37" s="1"/>
  <c r="Y75" i="37"/>
  <c r="AA67" i="37"/>
  <c r="Z76" i="37"/>
  <c r="Z68" i="37"/>
  <c r="S53" i="37"/>
  <c r="S55" i="37" s="1"/>
  <c r="R82" i="37"/>
  <c r="R56" i="37"/>
  <c r="R69" i="37" s="1"/>
  <c r="R77" i="37" l="1"/>
  <c r="R70" i="37"/>
  <c r="T53" i="37"/>
  <c r="S56" i="37"/>
  <c r="S69" i="37" s="1"/>
  <c r="S82" i="37"/>
  <c r="O72" i="37"/>
  <c r="P71" i="37"/>
  <c r="P78" i="37" s="1"/>
  <c r="P83" i="37" s="1"/>
  <c r="Q71" i="37"/>
  <c r="Z75" i="37"/>
  <c r="AA76" i="37"/>
  <c r="AB67" i="37"/>
  <c r="AA68" i="37"/>
  <c r="O86" i="37"/>
  <c r="O87" i="37" s="1"/>
  <c r="O90" i="37" s="1"/>
  <c r="O84" i="37"/>
  <c r="O89" i="37" s="1"/>
  <c r="O88" i="37"/>
  <c r="Q78" i="37" l="1"/>
  <c r="Q83" i="37" s="1"/>
  <c r="Q88" i="37" s="1"/>
  <c r="AB76" i="37"/>
  <c r="AC67" i="37"/>
  <c r="AB68" i="37"/>
  <c r="Q72" i="37"/>
  <c r="P72" i="37"/>
  <c r="S77" i="37"/>
  <c r="S70" i="37"/>
  <c r="R71" i="37"/>
  <c r="R78" i="37" s="1"/>
  <c r="R83" i="37" s="1"/>
  <c r="AA75" i="37"/>
  <c r="Q86" i="37"/>
  <c r="P86" i="37"/>
  <c r="P87" i="37" s="1"/>
  <c r="P90" i="37" s="1"/>
  <c r="P84" i="37"/>
  <c r="P89" i="37" s="1"/>
  <c r="P88" i="37"/>
  <c r="T55" i="37"/>
  <c r="U53" i="37" s="1"/>
  <c r="U55" i="37" s="1"/>
  <c r="Q84" i="37" l="1"/>
  <c r="R72" i="37"/>
  <c r="T82" i="37"/>
  <c r="T56" i="37"/>
  <c r="T69" i="37" s="1"/>
  <c r="Q89" i="37"/>
  <c r="Q87" i="37"/>
  <c r="Q90" i="37" s="1"/>
  <c r="R86" i="37"/>
  <c r="R87" i="37" s="1"/>
  <c r="R88" i="37"/>
  <c r="R84" i="37"/>
  <c r="R89" i="37" s="1"/>
  <c r="AD67" i="37"/>
  <c r="AC76" i="37"/>
  <c r="AC68" i="37"/>
  <c r="V53" i="37"/>
  <c r="U56" i="37"/>
  <c r="U69" i="37" s="1"/>
  <c r="U82" i="37"/>
  <c r="S71" i="37"/>
  <c r="S78" i="37" s="1"/>
  <c r="S83" i="37" s="1"/>
  <c r="AB75" i="37"/>
  <c r="R90" i="37" l="1"/>
  <c r="T77" i="37"/>
  <c r="T70" i="37"/>
  <c r="S86" i="37"/>
  <c r="S87" i="37" s="1"/>
  <c r="S90" i="37" s="1"/>
  <c r="S84" i="37"/>
  <c r="S89" i="37" s="1"/>
  <c r="S88" i="37"/>
  <c r="U77" i="37"/>
  <c r="U70" i="37"/>
  <c r="AC75" i="37"/>
  <c r="AE67" i="37"/>
  <c r="AD76" i="37"/>
  <c r="AD68" i="37"/>
  <c r="S72" i="37"/>
  <c r="V55" i="37"/>
  <c r="W53" i="37" s="1"/>
  <c r="V82" i="37" l="1"/>
  <c r="V56" i="37"/>
  <c r="V69" i="37" s="1"/>
  <c r="AD75" i="37"/>
  <c r="AE76" i="37"/>
  <c r="AF67" i="37"/>
  <c r="AE68" i="37"/>
  <c r="T71" i="37"/>
  <c r="T78" i="37" s="1"/>
  <c r="T83" i="37" s="1"/>
  <c r="W55" i="37"/>
  <c r="X53" i="37" s="1"/>
  <c r="X55" i="37" s="1"/>
  <c r="U71" i="37"/>
  <c r="U78" i="37" l="1"/>
  <c r="U83" i="37" s="1"/>
  <c r="U86" i="37" s="1"/>
  <c r="U72" i="37"/>
  <c r="T72" i="37"/>
  <c r="Y53" i="37"/>
  <c r="X56" i="37"/>
  <c r="X69" i="37" s="1"/>
  <c r="X82" i="37"/>
  <c r="U88" i="37"/>
  <c r="AE75" i="37"/>
  <c r="W56" i="37"/>
  <c r="W69" i="37" s="1"/>
  <c r="W82" i="37"/>
  <c r="T86" i="37"/>
  <c r="T87" i="37" s="1"/>
  <c r="T90" i="37" s="1"/>
  <c r="T84" i="37"/>
  <c r="T89" i="37" s="1"/>
  <c r="T88" i="37"/>
  <c r="AF76" i="37"/>
  <c r="AF68" i="37"/>
  <c r="V77" i="37"/>
  <c r="V70" i="37"/>
  <c r="U84" i="37" l="1"/>
  <c r="U89" i="37" s="1"/>
  <c r="AF75" i="37"/>
  <c r="V71" i="37"/>
  <c r="V78" i="37" s="1"/>
  <c r="V83" i="37" s="1"/>
  <c r="W77" i="37"/>
  <c r="W70" i="37"/>
  <c r="U87" i="37"/>
  <c r="U90" i="37" s="1"/>
  <c r="X77" i="37"/>
  <c r="X70" i="37"/>
  <c r="Y55" i="37"/>
  <c r="Z53" i="37" s="1"/>
  <c r="Z55" i="37" s="1"/>
  <c r="V72" i="37" l="1"/>
  <c r="V86" i="37"/>
  <c r="V87" i="37" s="1"/>
  <c r="V90" i="37" s="1"/>
  <c r="V88" i="37"/>
  <c r="V84" i="37"/>
  <c r="V89" i="37" s="1"/>
  <c r="AA53" i="37"/>
  <c r="AA55" i="37" s="1"/>
  <c r="Z56" i="37"/>
  <c r="Z69" i="37" s="1"/>
  <c r="Z82" i="37"/>
  <c r="X71" i="37"/>
  <c r="X72" i="37" s="1"/>
  <c r="W71" i="37"/>
  <c r="W78" i="37" s="1"/>
  <c r="W83" i="37" s="1"/>
  <c r="Y82" i="37"/>
  <c r="Y56" i="37"/>
  <c r="Y69" i="37" s="1"/>
  <c r="W72" i="37" l="1"/>
  <c r="Y77" i="37"/>
  <c r="Y70" i="37"/>
  <c r="AB53" i="37"/>
  <c r="AB55" i="37" s="1"/>
  <c r="AA56" i="37"/>
  <c r="AA69" i="37" s="1"/>
  <c r="AA82" i="37"/>
  <c r="W86" i="37"/>
  <c r="W87" i="37" s="1"/>
  <c r="W90" i="37" s="1"/>
  <c r="W88" i="37"/>
  <c r="W84" i="37"/>
  <c r="W89" i="37" s="1"/>
  <c r="X78" i="37"/>
  <c r="X83" i="37" s="1"/>
  <c r="Z77" i="37"/>
  <c r="Z70" i="37"/>
  <c r="AA77" i="37" l="1"/>
  <c r="AA70" i="37"/>
  <c r="Y71" i="37"/>
  <c r="Y78" i="37" s="1"/>
  <c r="Y83" i="37" s="1"/>
  <c r="Z71" i="37"/>
  <c r="X86" i="37"/>
  <c r="X87" i="37" s="1"/>
  <c r="X90" i="37" s="1"/>
  <c r="X84" i="37"/>
  <c r="X89" i="37" s="1"/>
  <c r="X88" i="37"/>
  <c r="AC53" i="37"/>
  <c r="AC55" i="37" s="1"/>
  <c r="AB56" i="37"/>
  <c r="AB69" i="37" s="1"/>
  <c r="AB82" i="37"/>
  <c r="Y72" i="37" l="1"/>
  <c r="Z78" i="37"/>
  <c r="Z83" i="37" s="1"/>
  <c r="Z84" i="37" s="1"/>
  <c r="Y86" i="37"/>
  <c r="Y87" i="37" s="1"/>
  <c r="Y90" i="37" s="1"/>
  <c r="Y88" i="37"/>
  <c r="Y84" i="37"/>
  <c r="Y89" i="37" s="1"/>
  <c r="AB77" i="37"/>
  <c r="AB70" i="37"/>
  <c r="AD53" i="37"/>
  <c r="AD55" i="37" s="1"/>
  <c r="AC56" i="37"/>
  <c r="AC69" i="37" s="1"/>
  <c r="AC82" i="37"/>
  <c r="Z72" i="37"/>
  <c r="AA71" i="37"/>
  <c r="AA78" i="37" s="1"/>
  <c r="AA83" i="37" s="1"/>
  <c r="Z88" i="37" l="1"/>
  <c r="Z86" i="37"/>
  <c r="AA72" i="37"/>
  <c r="AC77" i="37"/>
  <c r="AC70" i="37"/>
  <c r="AB71" i="37"/>
  <c r="AB78" i="37" s="1"/>
  <c r="AB83" i="37" s="1"/>
  <c r="AA86" i="37"/>
  <c r="AA84" i="37"/>
  <c r="AA89" i="37" s="1"/>
  <c r="AA88" i="37"/>
  <c r="AE53" i="37"/>
  <c r="AD56" i="37"/>
  <c r="AD69" i="37" s="1"/>
  <c r="AD82" i="37"/>
  <c r="Z89" i="37"/>
  <c r="Z87" i="37"/>
  <c r="Z90" i="37" s="1"/>
  <c r="AA87" i="37" l="1"/>
  <c r="AB72" i="37"/>
  <c r="AA90" i="37"/>
  <c r="AB86" i="37"/>
  <c r="AB87" i="37" s="1"/>
  <c r="AB88" i="37"/>
  <c r="AB84" i="37"/>
  <c r="AB89" i="37" s="1"/>
  <c r="AD77" i="37"/>
  <c r="AD70" i="37"/>
  <c r="AE55" i="37"/>
  <c r="AC71" i="37"/>
  <c r="AC78" i="37" s="1"/>
  <c r="AC83" i="37" s="1"/>
  <c r="AB90" i="37" l="1"/>
  <c r="AC86" i="37"/>
  <c r="AC87" i="37" s="1"/>
  <c r="AC90" i="37" s="1"/>
  <c r="AC88" i="37"/>
  <c r="AC84" i="37"/>
  <c r="AC89" i="37" s="1"/>
  <c r="AE82" i="37"/>
  <c r="AE56" i="37"/>
  <c r="AE69" i="37" s="1"/>
  <c r="AC72" i="37"/>
  <c r="AF53" i="37"/>
  <c r="AD71" i="37"/>
  <c r="AD78" i="37" s="1"/>
  <c r="AD83" i="37" s="1"/>
  <c r="AD86" i="37" l="1"/>
  <c r="AD87" i="37" s="1"/>
  <c r="AD90" i="37" s="1"/>
  <c r="AD84" i="37"/>
  <c r="AD89" i="37" s="1"/>
  <c r="AD88" i="37"/>
  <c r="AE77" i="37"/>
  <c r="AE70" i="37"/>
  <c r="AD72" i="37"/>
  <c r="AF55" i="37"/>
  <c r="AF82" i="37" l="1"/>
  <c r="AF56" i="37"/>
  <c r="AF69" i="37" s="1"/>
  <c r="AE71" i="37"/>
  <c r="AE78" i="37" s="1"/>
  <c r="AE83" i="37" s="1"/>
  <c r="AE72" i="37" l="1"/>
  <c r="AF77" i="37"/>
  <c r="AF70" i="37"/>
  <c r="AE86" i="37"/>
  <c r="AE87" i="37" s="1"/>
  <c r="AE90" i="37" s="1"/>
  <c r="AE84" i="37"/>
  <c r="AE89" i="37" s="1"/>
  <c r="AE88" i="37"/>
  <c r="AF71" i="37" l="1"/>
  <c r="AF78" i="37" s="1"/>
  <c r="AF83" i="37" s="1"/>
  <c r="AF72" i="37" l="1"/>
  <c r="AF86" i="37"/>
  <c r="AF87" i="37" s="1"/>
  <c r="AF90" i="37" s="1"/>
  <c r="AF88" i="37"/>
  <c r="AF84" i="37"/>
  <c r="AF89" i="37" s="1"/>
</calcChain>
</file>

<file path=xl/sharedStrings.xml><?xml version="1.0" encoding="utf-8"?>
<sst xmlns="http://schemas.openxmlformats.org/spreadsheetml/2006/main" count="960" uniqueCount="562">
  <si>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</si>
  <si>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</si>
  <si>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</si>
  <si>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</si>
  <si>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</si>
  <si>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</si>
  <si>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</si>
  <si>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</si>
  <si>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</si>
  <si>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</si>
  <si>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</si>
  <si>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</si>
  <si>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</si>
  <si>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</si>
  <si>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</si>
  <si>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</si>
  <si>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</si>
  <si>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</si>
  <si>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</si>
  <si>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</si>
  <si>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</si>
  <si>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</si>
  <si>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</si>
  <si>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</si>
  <si>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</si>
  <si>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</si>
  <si>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</si>
  <si>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</si>
  <si>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</si>
  <si>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</si>
  <si>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</si>
  <si>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</si>
  <si>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</si>
  <si>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</si>
  <si>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</si>
  <si>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</si>
  <si>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</si>
  <si>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</si>
  <si>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</si>
  <si>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</si>
  <si>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</si>
  <si>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</si>
  <si>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</si>
  <si>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</si>
  <si>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</si>
  <si>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</si>
  <si>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</si>
  <si>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</si>
  <si>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</si>
  <si>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</si>
  <si>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</si>
  <si>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</si>
  <si>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</si>
  <si>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</si>
  <si>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</si>
  <si>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</si>
  <si>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</si>
  <si>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</si>
  <si>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</si>
  <si>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</si>
  <si>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</si>
  <si>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</si>
  <si>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</si>
  <si>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</si>
  <si>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</si>
  <si>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</si>
  <si>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</si>
  <si>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</si>
  <si>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</si>
  <si>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</si>
  <si>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</si>
  <si>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</si>
  <si>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</si>
  <si>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</si>
  <si>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</si>
  <si>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</si>
  <si>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</si>
  <si>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</si>
  <si>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</si>
  <si>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</si>
  <si>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</si>
  <si>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</si>
  <si>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</si>
  <si>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</si>
  <si>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</si>
  <si>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</si>
  <si>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</si>
  <si>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</si>
  <si>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</si>
  <si>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</si>
  <si>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</si>
  <si>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</si>
  <si>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</si>
  <si>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</si>
  <si>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</si>
  <si>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</si>
  <si>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</si>
  <si>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</si>
  <si>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</si>
  <si>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</si>
  <si>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</si>
  <si>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</si>
  <si>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</si>
  <si>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</si>
  <si>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</si>
  <si>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</si>
  <si>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</si>
  <si>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</si>
  <si>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</si>
  <si>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</si>
  <si>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</si>
  <si>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</si>
  <si>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</si>
  <si>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</si>
  <si>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</si>
  <si>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</si>
  <si>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</si>
  <si>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</si>
  <si>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</si>
  <si>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</si>
  <si>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</si>
  <si>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</si>
  <si>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</si>
  <si>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</si>
  <si>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</si>
  <si>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</si>
  <si>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</si>
  <si>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</si>
  <si>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</si>
  <si>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</si>
  <si>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</si>
  <si>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</si>
  <si>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</si>
  <si>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</si>
  <si>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</si>
  <si>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</si>
  <si>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</si>
  <si>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</si>
  <si>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</si>
  <si>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</si>
  <si>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</si>
  <si>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</si>
  <si>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</si>
  <si>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</si>
  <si>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</si>
  <si>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</si>
  <si>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</si>
  <si>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</si>
  <si>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</si>
  <si>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</si>
  <si>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</si>
  <si>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</si>
  <si>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</si>
  <si>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</si>
  <si>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</si>
  <si>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</si>
  <si>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</si>
  <si>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</si>
  <si>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</si>
  <si>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</si>
  <si>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</si>
  <si>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</si>
  <si>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</si>
  <si>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</si>
  <si>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</si>
  <si>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</si>
  <si>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</si>
  <si>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</si>
  <si>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</si>
  <si>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</si>
  <si>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</si>
  <si>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</si>
  <si>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</si>
  <si>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</si>
  <si>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</si>
  <si>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</si>
  <si>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</si>
  <si>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</si>
  <si>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</si>
  <si>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</si>
  <si>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</si>
  <si>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</si>
  <si>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</si>
  <si>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</si>
  <si>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</si>
  <si>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</si>
  <si>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</si>
  <si>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</si>
  <si>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</si>
  <si>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</si>
  <si>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</si>
  <si>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</si>
  <si>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</si>
  <si>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</si>
  <si>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</si>
  <si>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</si>
  <si>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</si>
  <si>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</si>
  <si>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</si>
  <si>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</si>
  <si>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</si>
  <si>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</si>
  <si>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</si>
  <si>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</si>
  <si>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</si>
  <si>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</si>
  <si>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</si>
  <si>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</si>
  <si>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</si>
  <si>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</si>
  <si>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</si>
  <si>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</si>
  <si>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</si>
  <si>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</si>
  <si>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</si>
  <si>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</si>
  <si>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</si>
  <si>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</si>
  <si>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</si>
  <si>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</si>
  <si>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</si>
  <si>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</si>
  <si>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</si>
  <si>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</si>
  <si>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</si>
  <si>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</si>
  <si>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</si>
  <si>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</si>
  <si>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</si>
  <si>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</si>
  <si>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</si>
  <si>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</si>
  <si>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</si>
  <si>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</si>
  <si>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</si>
  <si>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</si>
  <si>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</si>
  <si>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</si>
  <si>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</si>
  <si>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</si>
  <si>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</si>
  <si>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</si>
  <si>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</si>
  <si>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</si>
  <si>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</si>
  <si>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</si>
  <si>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</si>
  <si>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</si>
  <si>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</si>
  <si>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</si>
  <si>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</si>
  <si>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</si>
  <si>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</si>
  <si>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</si>
  <si>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</si>
  <si>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</si>
  <si>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</si>
  <si>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</si>
  <si>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</si>
  <si>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</si>
  <si>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</si>
  <si>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</si>
  <si>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</si>
  <si>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</si>
  <si>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</si>
  <si>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</si>
  <si>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</si>
  <si>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</si>
  <si>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</si>
  <si>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</si>
  <si>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</si>
  <si>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</si>
  <si>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</si>
  <si>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</si>
  <si>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</si>
  <si>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</si>
  <si>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</si>
  <si>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</si>
  <si>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</si>
  <si>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</si>
  <si>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</si>
  <si>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</si>
  <si>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</si>
  <si>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</si>
  <si>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</si>
  <si>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</si>
  <si>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</si>
  <si>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</si>
  <si>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</si>
  <si>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</si>
  <si>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</si>
  <si>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</si>
  <si>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</si>
  <si>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</si>
  <si>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</si>
  <si>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</si>
  <si>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</si>
  <si>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</si>
  <si>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</si>
  <si>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</si>
  <si>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</si>
  <si>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</si>
  <si>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</si>
  <si>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</si>
  <si>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</si>
  <si>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</si>
  <si>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</si>
  <si>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</si>
  <si>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</si>
  <si>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</si>
  <si>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</si>
  <si>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</si>
  <si>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</si>
  <si>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</si>
  <si>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</si>
  <si>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</si>
  <si>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</si>
  <si>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</si>
  <si>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</si>
  <si>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</si>
  <si>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</si>
  <si>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</si>
  <si>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</si>
  <si>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</si>
  <si>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</si>
  <si>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</si>
  <si>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</si>
  <si>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</si>
  <si>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</si>
  <si>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</si>
  <si>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</si>
  <si>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</si>
  <si>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</si>
  <si>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</si>
  <si>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</si>
  <si>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</si>
  <si>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</si>
  <si>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</si>
  <si>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</si>
  <si>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</si>
  <si>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</si>
  <si>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</si>
  <si>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</si>
  <si>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</si>
  <si>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</si>
  <si>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</si>
  <si>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</si>
  <si>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</si>
  <si>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</si>
  <si>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</si>
  <si>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</si>
  <si>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</si>
  <si>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</si>
  <si>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</si>
  <si>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</si>
  <si>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</si>
  <si>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</si>
  <si>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</si>
  <si>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</si>
  <si>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</si>
  <si>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</si>
  <si>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</si>
  <si>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</si>
  <si>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</si>
  <si>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</si>
  <si>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</si>
  <si>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</si>
  <si>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</si>
  <si>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</si>
  <si>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</si>
  <si>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</si>
  <si>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</si>
  <si>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</si>
  <si>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</si>
  <si>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</si>
  <si>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</si>
  <si>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</si>
  <si>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</si>
  <si>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</si>
  <si>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</si>
  <si>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</si>
  <si>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</si>
  <si>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</si>
  <si>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</si>
  <si>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</si>
  <si>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</si>
  <si>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</si>
  <si>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</si>
  <si>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</si>
  <si>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</si>
  <si>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</si>
  <si>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</si>
  <si>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</si>
  <si>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</si>
  <si>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</si>
  <si>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</si>
  <si>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</si>
  <si>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</si>
  <si>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</si>
  <si>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</si>
  <si>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</si>
  <si>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</si>
  <si>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</si>
  <si>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</si>
  <si>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</si>
  <si>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</si>
  <si>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</si>
  <si>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</si>
  <si>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</si>
  <si>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</si>
  <si>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</si>
  <si>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</si>
  <si>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</si>
  <si>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</si>
  <si>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</si>
  <si>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</si>
  <si>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</si>
  <si>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</si>
  <si>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</si>
  <si>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</si>
  <si>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</si>
  <si>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</si>
  <si>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</si>
  <si>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</si>
  <si>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</si>
  <si>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</si>
  <si>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</si>
  <si>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</si>
  <si>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</si>
  <si>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</si>
  <si>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</si>
  <si>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</si>
  <si>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</si>
  <si>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</si>
  <si>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</si>
  <si>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</si>
  <si>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</si>
  <si>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</si>
  <si>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</si>
  <si>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</si>
  <si>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</si>
  <si>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</si>
  <si>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</si>
  <si>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</si>
  <si>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</si>
  <si>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</si>
  <si>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</si>
  <si>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</si>
  <si>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</si>
  <si>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</si>
  <si>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</si>
  <si>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</si>
  <si>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</si>
  <si>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</si>
  <si>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</si>
  <si>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</si>
  <si>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</si>
  <si>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</si>
  <si>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</si>
  <si>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</si>
  <si>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</si>
  <si>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</si>
  <si>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</si>
  <si>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</si>
  <si>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</si>
  <si>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</si>
  <si>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</si>
  <si>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</si>
  <si>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</si>
  <si>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</si>
  <si>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</si>
  <si>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</si>
  <si>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</si>
  <si>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</si>
  <si>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</si>
  <si>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</si>
  <si>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</si>
  <si>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</si>
  <si>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</si>
  <si>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</si>
  <si>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</si>
  <si>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</si>
  <si>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</si>
  <si>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</si>
  <si>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</si>
  <si>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</si>
  <si>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</si>
  <si>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</si>
  <si>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</si>
  <si>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</si>
  <si>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</si>
  <si>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</si>
  <si>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</si>
  <si>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</si>
  <si>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</si>
  <si>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</si>
  <si>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</si>
  <si>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</si>
  <si>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</si>
  <si>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</si>
  <si>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</si>
  <si>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</si>
  <si>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</si>
  <si>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</si>
  <si>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</si>
  <si>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</si>
  <si>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</si>
  <si>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</si>
  <si>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</si>
  <si>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</si>
  <si>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</si>
  <si>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</si>
  <si>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</si>
  <si>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</si>
  <si>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</si>
  <si>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</si>
  <si>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</si>
  <si>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</si>
  <si>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345861051809181950299</t>
  </si>
  <si>
    <t>3.4.7.3, 4.12</t>
  </si>
  <si>
    <t>345861051306171553236</t>
  </si>
  <si>
    <t>3.4.7.3, 4.1</t>
  </si>
  <si>
    <t>ж/б</t>
  </si>
  <si>
    <t>ВЛ 15-186</t>
  </si>
  <si>
    <t>Мамоновский городской округ</t>
  </si>
  <si>
    <t>Акт обследования от 21.10.2019</t>
  </si>
  <si>
    <t>Требуется замена участка ВЛ на КЛ.</t>
  </si>
  <si>
    <t>КВЛ 15-186</t>
  </si>
  <si>
    <t>ВЛ 15 кВ ВЛ 15-186 (инв. № 5115873)</t>
  </si>
  <si>
    <t>50, 70</t>
  </si>
  <si>
    <t>Акт от 2019 г. ООО "ЭнЭкА"</t>
  </si>
  <si>
    <t xml:space="preserve">Повышение надежности оказываемых услуг в сфере электроэнергетики. Повышение индекса технического состояния до 80.
</t>
  </si>
  <si>
    <t>L_19-0961</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</si>
  <si>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</si>
  <si>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КЛ 15 кВ: 3,25 млн. руб./км.</t>
  </si>
  <si>
    <r>
      <t>L</t>
    </r>
    <r>
      <rPr>
        <vertAlign val="superscript"/>
        <sz val="11"/>
        <rFont val="Calibri"/>
        <family val="2"/>
        <charset val="204"/>
        <scheme val="minor"/>
      </rPr>
      <t>15</t>
    </r>
    <r>
      <rPr>
        <sz val="11"/>
        <rFont val="Calibri"/>
        <family val="2"/>
        <charset val="204"/>
        <scheme val="minor"/>
      </rPr>
      <t>з</t>
    </r>
    <r>
      <rPr>
        <sz val="11"/>
        <rFont val="Calibri"/>
        <family val="2"/>
        <scheme val="minor"/>
      </rPr>
      <t xml:space="preserve">_ЛЭП=5,71 км;
</t>
    </r>
    <r>
      <rPr>
        <sz val="11"/>
        <rFont val="Calibri"/>
        <family val="2"/>
        <charset val="204"/>
        <scheme val="minor"/>
      </rPr>
      <t>∆Пsaidi=0,000029844, ∆Пsaifi=-0,000035718</t>
    </r>
  </si>
  <si>
    <t xml:space="preserve">Повышение надежности оказываемых услуг в сфере электроэнергетики DПsaidi=0,000029844, DПsaifi=-0,000035718. Повышение индекса технического состояния до 80.
</t>
  </si>
  <si>
    <t>31.04.2023</t>
  </si>
  <si>
    <t>2021 год</t>
  </si>
  <si>
    <t>2022 год</t>
  </si>
  <si>
    <t>2023 год</t>
  </si>
  <si>
    <t xml:space="preserve"> по состоянию на 01.01.2020</t>
  </si>
  <si>
    <t xml:space="preserve">
План</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</si>
  <si>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</si>
  <si>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</si>
  <si>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</si>
  <si>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5,71 (0,00) км</t>
  </si>
  <si>
    <t xml:space="preserve">КЛ 15 кВ 15-186 </t>
  </si>
  <si>
    <t>Строительство КЛ 15 кВ взамен существующих ВЛ 15 кВ № 15-186 (инв. № 5115873), № 15-09 (инв. № 5115424), № 15-181 (инв. № 5115437), № 15-279 (инв. № 5115743) протяженностью 5,71 км в Мамоновском районе</t>
  </si>
  <si>
    <t>Прочее новое строительство объектов электросетевого хозяйства</t>
  </si>
  <si>
    <t>новое строительство</t>
  </si>
  <si>
    <t xml:space="preserve"> Строительство КЛ 15 кВ участка ВЛ 15-186 (протяжённость около 1,31 км) взамен алюминиевого провода  сечением 50 и 70 мм2 (марки А-50, А-70). Участка ВЛ 15-09 (протяжённость около 3,75 км) взамен алюминиевого провода  сечением 70 мм2 (марки А-70). Участка ВЛ 15-181 (протяжённость около 0,65 км) взамен алюминиевого провода  сечением 50 мм2 (марки А-50).
 Монтаж на опорах  отключающих пунктов (разъединителей). </t>
  </si>
  <si>
    <t>ВЛ 15-186, 15-09, 15-181 перегружены, значительно превышен нормативный срок эксплуатации, проходят в труднодоступной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Индекс технического состояния 55,99.
Техническое задание № 17.СЭРС.2019/ЗЭС-25.</t>
  </si>
  <si>
    <t>2022</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</si>
  <si>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</si>
  <si>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</si>
  <si>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</si>
  <si>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</si>
  <si>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</si>
  <si>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Увеличение дохода от передачи ээ, руб. в ценах 20 года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</si>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</sst>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 numFmtId="181"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sz val="11"/>
      <color theme="6" tint="-0.499984740745262"/>
      <name val="Calibri"/>
      <family val="2"/>
      <charset val="204"/>
      <scheme val="minor"/>
    </font>
    <font>
      <sz val="11"/>
      <color rgb="FFFF0000"/>
      <name val="Calibri"/>
      <family val="2"/>
      <charset val="204"/>
      <scheme val="minor"/>
    </font>
    <font>
      <sz val="11"/>
      <name val="Calibri"/>
      <family val="2"/>
      <scheme val="minor"/>
    </font>
    <font>
      <vertAlign val="superscript"/>
      <sz val="11"/>
      <name val="Calibri"/>
      <family val="2"/>
      <charset val="204"/>
      <scheme val="minor"/>
    </font>
    <font>
      <b/>
      <u/>
      <sz val="10"/>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68" fillId="0" borderId="0" xfId="62" applyFont="1" applyFill="1" applyBorder="1"/>
    <xf numFmtId="0" fontId="68"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76"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81"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68" fillId="0" borderId="0" xfId="62" applyFont="1"/>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82"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0" fillId="0" borderId="42" xfId="0" applyBorder="1"/>
    <xf numFmtId="176" fontId="0" fillId="0" borderId="42" xfId="0" applyNumberFormat="1" applyBorder="1"/>
    <xf numFmtId="177" fontId="0" fillId="0" borderId="42" xfId="0" applyNumberFormat="1" applyBorder="1"/>
    <xf numFmtId="43" fontId="0" fillId="0" borderId="42" xfId="0" applyNumberFormat="1" applyBorder="1"/>
    <xf numFmtId="178" fontId="0" fillId="0" borderId="42" xfId="0" applyNumberFormat="1" applyBorder="1"/>
    <xf numFmtId="179" fontId="0" fillId="0" borderId="42" xfId="0" applyNumberFormat="1" applyBorder="1"/>
    <xf numFmtId="0" fontId="0" fillId="0" borderId="42" xfId="0" applyFont="1" applyBorder="1" applyAlignment="1">
      <alignment horizontal="center" vertical="center" wrapText="1"/>
    </xf>
    <xf numFmtId="0" fontId="67" fillId="0" borderId="42" xfId="0" applyFont="1" applyBorder="1" applyAlignment="1">
      <alignment horizontal="center" vertical="center" wrapText="1"/>
    </xf>
    <xf numFmtId="0" fontId="83" fillId="0" borderId="42" xfId="0" applyFont="1" applyBorder="1"/>
    <xf numFmtId="0" fontId="83" fillId="0" borderId="42" xfId="0" applyFont="1" applyFill="1" applyBorder="1" applyAlignment="1">
      <alignment horizontal="center" vertical="center"/>
    </xf>
    <xf numFmtId="0" fontId="84" fillId="0" borderId="42" xfId="0" applyFont="1" applyBorder="1" applyAlignment="1">
      <alignment wrapText="1"/>
    </xf>
    <xf numFmtId="166" fontId="84" fillId="0" borderId="42" xfId="0" applyNumberFormat="1" applyFont="1" applyBorder="1" applyAlignment="1">
      <alignment horizontal="center" vertical="center"/>
    </xf>
    <xf numFmtId="165" fontId="84" fillId="0" borderId="42" xfId="0" applyNumberFormat="1" applyFont="1" applyBorder="1" applyAlignment="1">
      <alignment horizontal="center" vertical="center"/>
    </xf>
    <xf numFmtId="176" fontId="84" fillId="0" borderId="42" xfId="0" applyNumberFormat="1" applyFont="1" applyBorder="1"/>
    <xf numFmtId="177" fontId="84" fillId="0" borderId="42" xfId="0" applyNumberFormat="1" applyFont="1" applyBorder="1"/>
    <xf numFmtId="0" fontId="84" fillId="0" borderId="42" xfId="0" applyFont="1" applyBorder="1" applyAlignment="1">
      <alignment horizontal="center" vertical="center"/>
    </xf>
    <xf numFmtId="0" fontId="84" fillId="0" borderId="42" xfId="0" applyFont="1" applyFill="1" applyBorder="1" applyAlignment="1">
      <alignment horizontal="center" vertical="center"/>
    </xf>
    <xf numFmtId="0" fontId="84" fillId="0" borderId="47" xfId="0" applyFont="1" applyFill="1" applyBorder="1" applyAlignment="1">
      <alignment horizontal="center" vertical="center"/>
    </xf>
    <xf numFmtId="0" fontId="84" fillId="0" borderId="42" xfId="0" applyFont="1" applyBorder="1"/>
    <xf numFmtId="166" fontId="84" fillId="0" borderId="42" xfId="0" applyNumberFormat="1" applyFont="1" applyBorder="1" applyAlignment="1">
      <alignment horizontal="left" vertical="center"/>
    </xf>
    <xf numFmtId="49" fontId="84" fillId="0" borderId="42" xfId="0" applyNumberFormat="1" applyFont="1" applyBorder="1"/>
    <xf numFmtId="0" fontId="84" fillId="0" borderId="42" xfId="0" applyFont="1" applyFill="1" applyBorder="1" applyAlignment="1">
      <alignment wrapText="1"/>
    </xf>
    <xf numFmtId="49" fontId="11" fillId="0" borderId="1" xfId="1" applyNumberFormat="1" applyFont="1" applyFill="1" applyBorder="1" applyAlignment="1">
      <alignment vertical="center"/>
    </xf>
    <xf numFmtId="0" fontId="11" fillId="0" borderId="1" xfId="1" applyFont="1" applyFill="1" applyBorder="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12" fillId="0" borderId="0" xfId="2" applyFont="1" applyAlignment="1">
      <alignment horizontal="left"/>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42" xfId="1" applyFont="1" applyFill="1" applyBorder="1" applyAlignment="1">
      <alignment horizontal="left" vertical="center" wrapText="1"/>
    </xf>
    <xf numFmtId="0" fontId="11" fillId="0" borderId="42" xfId="1" applyFont="1" applyFill="1" applyBorder="1" applyAlignment="1">
      <alignment horizontal="left" vertical="center" wrapText="1"/>
    </xf>
    <xf numFmtId="0" fontId="11" fillId="0" borderId="0" xfId="0" applyFont="1" applyFill="1" applyAlignment="1">
      <alignment horizontal="left" vertical="center"/>
    </xf>
    <xf numFmtId="0" fontId="85"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180" fontId="45" fillId="0" borderId="42" xfId="0" applyNumberFormat="1" applyFont="1" applyFill="1" applyBorder="1"/>
    <xf numFmtId="0" fontId="15" fillId="0" borderId="0" xfId="1" applyFont="1" applyAlignment="1">
      <alignment horizontal="left"/>
    </xf>
    <xf numFmtId="0" fontId="11" fillId="0" borderId="42" xfId="1" applyFont="1" applyBorder="1" applyAlignment="1">
      <alignment horizontal="left" vertical="center" wrapText="1"/>
    </xf>
    <xf numFmtId="0" fontId="67" fillId="0" borderId="42" xfId="0" applyFont="1" applyBorder="1"/>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7"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43"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181" fontId="8" fillId="0" borderId="0" xfId="1" applyNumberFormat="1" applyFont="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42" fillId="0" borderId="42" xfId="2" applyFont="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7" fillId="0" borderId="0" xfId="1" applyFont="1" applyAlignment="1">
      <alignment horizontal="center" vertical="center"/>
    </xf>
    <xf numFmtId="0" fontId="8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7"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E85-4BCB-838C-B5DC80999E0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E85-4BCB-838C-B5DC80999E02}"/>
            </c:ext>
          </c:extLst>
        </c:ser>
        <c:dLbls>
          <c:showLegendKey val="0"/>
          <c:showVal val="0"/>
          <c:showCatName val="0"/>
          <c:showSerName val="0"/>
          <c:showPercent val="0"/>
          <c:showBubbleSize val="0"/>
        </c:dLbls>
        <c:smooth val="0"/>
        <c:axId val="502447544"/>
        <c:axId val="502447936"/>
      </c:lineChart>
      <c:catAx>
        <c:axId val="502447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447936"/>
        <c:crosses val="autoZero"/>
        <c:auto val="1"/>
        <c:lblAlgn val="ctr"/>
        <c:lblOffset val="100"/>
        <c:noMultiLvlLbl val="0"/>
      </c:catAx>
      <c:valAx>
        <c:axId val="502447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447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2F13-4F65-B8F7-B8A298531515}"/>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2F13-4F65-B8F7-B8A298531515}"/>
            </c:ext>
          </c:extLst>
        </c:ser>
        <c:dLbls>
          <c:showLegendKey val="0"/>
          <c:showVal val="0"/>
          <c:showCatName val="0"/>
          <c:showSerName val="0"/>
          <c:showPercent val="0"/>
          <c:showBubbleSize val="0"/>
        </c:dLbls>
        <c:smooth val="0"/>
        <c:axId val="502448720"/>
        <c:axId val="502449112"/>
      </c:lineChart>
      <c:catAx>
        <c:axId val="5024487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449112"/>
        <c:crosses val="autoZero"/>
        <c:auto val="1"/>
        <c:lblAlgn val="ctr"/>
        <c:lblOffset val="100"/>
        <c:noMultiLvlLbl val="0"/>
      </c:catAx>
      <c:valAx>
        <c:axId val="5024491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448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1.42578125" style="34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35"/>
      <c r="F4" s="14"/>
      <c r="G4" s="14"/>
      <c r="H4" s="13"/>
    </row>
    <row r="5" spans="1:22" s="10" customFormat="1" ht="15.75" x14ac:dyDescent="0.25">
      <c r="A5" s="401" t="s">
        <v>560</v>
      </c>
      <c r="B5" s="401"/>
      <c r="C5" s="401"/>
      <c r="D5" s="100"/>
      <c r="E5" s="100"/>
      <c r="F5" s="100"/>
      <c r="G5" s="100"/>
      <c r="H5" s="100"/>
      <c r="I5" s="100"/>
      <c r="J5" s="100"/>
    </row>
    <row r="6" spans="1:22" s="10" customFormat="1" ht="18.75" x14ac:dyDescent="0.3">
      <c r="A6" s="131"/>
      <c r="B6" s="14"/>
      <c r="C6" s="336"/>
      <c r="F6" s="14"/>
      <c r="G6" s="14"/>
      <c r="H6" s="13"/>
    </row>
    <row r="7" spans="1:22" s="10" customFormat="1" ht="18.75" x14ac:dyDescent="0.2">
      <c r="A7" s="403" t="s">
        <v>6</v>
      </c>
      <c r="B7" s="403"/>
      <c r="C7" s="403"/>
      <c r="D7" s="11"/>
      <c r="E7" s="11"/>
      <c r="F7" s="11"/>
      <c r="G7" s="11"/>
      <c r="H7" s="11"/>
      <c r="I7" s="11"/>
      <c r="J7" s="11"/>
      <c r="K7" s="11"/>
      <c r="L7" s="11"/>
      <c r="M7" s="11"/>
      <c r="N7" s="11"/>
      <c r="O7" s="11"/>
      <c r="P7" s="11"/>
      <c r="Q7" s="11"/>
      <c r="R7" s="11"/>
      <c r="S7" s="11"/>
      <c r="T7" s="11"/>
      <c r="U7" s="11"/>
      <c r="V7" s="11"/>
    </row>
    <row r="8" spans="1:22" s="10" customFormat="1" ht="18.75" x14ac:dyDescent="0.2">
      <c r="A8" s="132"/>
      <c r="B8" s="132"/>
      <c r="C8" s="337"/>
      <c r="D8" s="12"/>
      <c r="E8" s="12"/>
      <c r="F8" s="12"/>
      <c r="G8" s="12"/>
      <c r="H8" s="12"/>
      <c r="I8" s="11"/>
      <c r="J8" s="11"/>
      <c r="K8" s="11"/>
      <c r="L8" s="11"/>
      <c r="M8" s="11"/>
      <c r="N8" s="11"/>
      <c r="O8" s="11"/>
      <c r="P8" s="11"/>
      <c r="Q8" s="11"/>
      <c r="R8" s="11"/>
      <c r="S8" s="11"/>
      <c r="T8" s="11"/>
      <c r="U8" s="11"/>
      <c r="V8" s="11"/>
    </row>
    <row r="9" spans="1:22" s="10" customFormat="1" ht="18.75" x14ac:dyDescent="0.2">
      <c r="A9" s="404" t="s">
        <v>557</v>
      </c>
      <c r="B9" s="404"/>
      <c r="C9" s="404"/>
      <c r="D9" s="6"/>
      <c r="E9" s="6"/>
      <c r="F9" s="6"/>
      <c r="G9" s="6"/>
      <c r="H9" s="6"/>
      <c r="I9" s="11"/>
      <c r="J9" s="11"/>
      <c r="K9" s="11"/>
      <c r="L9" s="11"/>
      <c r="M9" s="11"/>
      <c r="N9" s="11"/>
      <c r="O9" s="11"/>
      <c r="P9" s="11"/>
      <c r="Q9" s="11"/>
      <c r="R9" s="11"/>
      <c r="S9" s="11"/>
      <c r="T9" s="11"/>
      <c r="U9" s="11"/>
      <c r="V9" s="11"/>
    </row>
    <row r="10" spans="1:22" s="10" customFormat="1" ht="18.75" x14ac:dyDescent="0.2">
      <c r="A10" s="398" t="s">
        <v>5</v>
      </c>
      <c r="B10" s="398"/>
      <c r="C10" s="39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3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05" t="s">
        <v>532</v>
      </c>
      <c r="B12" s="405"/>
      <c r="C12" s="405"/>
      <c r="D12" s="6"/>
      <c r="E12" s="6"/>
      <c r="F12" s="6"/>
      <c r="G12" s="6"/>
      <c r="H12" s="6"/>
      <c r="I12" s="11"/>
      <c r="J12" s="11"/>
      <c r="K12" s="11"/>
      <c r="L12" s="11"/>
      <c r="M12" s="11"/>
      <c r="N12" s="11"/>
      <c r="O12" s="11"/>
      <c r="P12" s="11"/>
      <c r="Q12" s="11"/>
      <c r="R12" s="11"/>
      <c r="S12" s="11"/>
      <c r="T12" s="11"/>
      <c r="U12" s="11"/>
      <c r="V12" s="11"/>
    </row>
    <row r="13" spans="1:22" s="10" customFormat="1" ht="18.75" x14ac:dyDescent="0.2">
      <c r="A13" s="398" t="s">
        <v>4</v>
      </c>
      <c r="B13" s="398"/>
      <c r="C13" s="39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39"/>
      <c r="D14" s="8"/>
      <c r="E14" s="8"/>
      <c r="F14" s="8"/>
      <c r="G14" s="8"/>
      <c r="H14" s="8"/>
      <c r="I14" s="8"/>
      <c r="J14" s="8"/>
      <c r="K14" s="8"/>
      <c r="L14" s="8"/>
      <c r="M14" s="8"/>
      <c r="N14" s="8"/>
      <c r="O14" s="8"/>
      <c r="P14" s="8"/>
      <c r="Q14" s="8"/>
      <c r="R14" s="8"/>
      <c r="S14" s="8"/>
      <c r="T14" s="8"/>
      <c r="U14" s="8"/>
      <c r="V14" s="8"/>
    </row>
    <row r="15" spans="1:22" s="2" customFormat="1" ht="80.25" customHeight="1" x14ac:dyDescent="0.2">
      <c r="A15" s="402" t="s">
        <v>548</v>
      </c>
      <c r="B15" s="402"/>
      <c r="C15" s="402"/>
      <c r="D15" s="6"/>
      <c r="E15" s="6"/>
      <c r="F15" s="6"/>
      <c r="G15" s="6"/>
      <c r="H15" s="6"/>
      <c r="I15" s="6"/>
      <c r="J15" s="6"/>
      <c r="K15" s="6"/>
      <c r="L15" s="6"/>
      <c r="M15" s="6"/>
      <c r="N15" s="6"/>
      <c r="O15" s="6"/>
      <c r="P15" s="6"/>
      <c r="Q15" s="6"/>
      <c r="R15" s="6"/>
      <c r="S15" s="6"/>
      <c r="T15" s="6"/>
      <c r="U15" s="6"/>
      <c r="V15" s="6"/>
    </row>
    <row r="16" spans="1:22" s="2" customFormat="1" ht="15" customHeight="1" x14ac:dyDescent="0.2">
      <c r="A16" s="398" t="s">
        <v>3</v>
      </c>
      <c r="B16" s="398"/>
      <c r="C16" s="39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40"/>
      <c r="D17" s="3"/>
      <c r="E17" s="3"/>
      <c r="F17" s="3"/>
      <c r="G17" s="3"/>
      <c r="H17" s="3"/>
      <c r="I17" s="3"/>
      <c r="J17" s="3"/>
      <c r="K17" s="3"/>
      <c r="L17" s="3"/>
      <c r="M17" s="3"/>
      <c r="N17" s="3"/>
      <c r="O17" s="3"/>
      <c r="P17" s="3"/>
      <c r="Q17" s="3"/>
      <c r="R17" s="3"/>
      <c r="S17" s="3"/>
    </row>
    <row r="18" spans="1:22" s="2" customFormat="1" ht="15" customHeight="1" x14ac:dyDescent="0.2">
      <c r="A18" s="399" t="s">
        <v>382</v>
      </c>
      <c r="B18" s="400"/>
      <c r="C18" s="40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41"/>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48" t="s">
        <v>61</v>
      </c>
      <c r="B22" s="349" t="s">
        <v>265</v>
      </c>
      <c r="C22" s="342" t="s">
        <v>549</v>
      </c>
      <c r="D22" s="27"/>
      <c r="E22" s="27"/>
      <c r="F22" s="27"/>
      <c r="G22" s="27"/>
      <c r="H22" s="27"/>
      <c r="I22" s="26"/>
      <c r="J22" s="26"/>
      <c r="K22" s="26"/>
      <c r="L22" s="26"/>
      <c r="M22" s="26"/>
      <c r="N22" s="26"/>
      <c r="O22" s="26"/>
      <c r="P22" s="26"/>
      <c r="Q22" s="26"/>
      <c r="R22" s="26"/>
      <c r="S22" s="26"/>
      <c r="T22" s="25"/>
      <c r="U22" s="25"/>
      <c r="V22" s="25"/>
    </row>
    <row r="23" spans="1:22" s="2" customFormat="1" ht="63" x14ac:dyDescent="0.2">
      <c r="A23" s="348" t="s">
        <v>60</v>
      </c>
      <c r="B23" s="349" t="s">
        <v>410</v>
      </c>
      <c r="C23" s="342" t="s">
        <v>533</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95"/>
      <c r="B24" s="396"/>
      <c r="C24" s="39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321" t="s">
        <v>59</v>
      </c>
      <c r="B25" s="322" t="s">
        <v>331</v>
      </c>
      <c r="C25" s="322" t="s">
        <v>452</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321" t="s">
        <v>58</v>
      </c>
      <c r="B26" s="322" t="s">
        <v>71</v>
      </c>
      <c r="C26" s="322"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321" t="s">
        <v>56</v>
      </c>
      <c r="B27" s="322" t="s">
        <v>70</v>
      </c>
      <c r="C27" s="344" t="s">
        <v>524</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321" t="s">
        <v>55</v>
      </c>
      <c r="B28" s="322" t="s">
        <v>332</v>
      </c>
      <c r="C28" s="342"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321" t="s">
        <v>53</v>
      </c>
      <c r="B29" s="322" t="s">
        <v>333</v>
      </c>
      <c r="C29" s="342"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321" t="s">
        <v>51</v>
      </c>
      <c r="B30" s="322" t="s">
        <v>334</v>
      </c>
      <c r="C30" s="342"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321" t="s">
        <v>69</v>
      </c>
      <c r="B31" s="322" t="s">
        <v>335</v>
      </c>
      <c r="C31" s="322" t="s">
        <v>412</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321" t="s">
        <v>67</v>
      </c>
      <c r="B32" s="322" t="s">
        <v>336</v>
      </c>
      <c r="C32" s="342" t="s">
        <v>413</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321" t="s">
        <v>66</v>
      </c>
      <c r="B33" s="322" t="s">
        <v>337</v>
      </c>
      <c r="C33" s="342" t="s">
        <v>514</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321" t="s">
        <v>351</v>
      </c>
      <c r="B34" s="322" t="s">
        <v>338</v>
      </c>
      <c r="C34" s="342" t="s">
        <v>413</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21" t="s">
        <v>341</v>
      </c>
      <c r="B35" s="322" t="s">
        <v>68</v>
      </c>
      <c r="C35" s="322" t="s">
        <v>413</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21" t="s">
        <v>352</v>
      </c>
      <c r="B36" s="322" t="s">
        <v>339</v>
      </c>
      <c r="C36" s="322" t="s">
        <v>414</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21" t="s">
        <v>342</v>
      </c>
      <c r="B37" s="322" t="s">
        <v>340</v>
      </c>
      <c r="C37" s="322" t="s">
        <v>411</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21" t="s">
        <v>353</v>
      </c>
      <c r="B38" s="322" t="s">
        <v>203</v>
      </c>
      <c r="C38" s="342"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95"/>
      <c r="B39" s="396"/>
      <c r="C39" s="397"/>
      <c r="D39" s="21"/>
      <c r="E39" s="21"/>
      <c r="F39" s="21"/>
      <c r="G39" s="21"/>
      <c r="H39" s="21"/>
      <c r="I39" s="21"/>
      <c r="J39" s="21"/>
      <c r="K39" s="21"/>
      <c r="L39" s="21"/>
      <c r="M39" s="21"/>
      <c r="N39" s="21"/>
      <c r="O39" s="21"/>
      <c r="P39" s="21"/>
      <c r="Q39" s="21"/>
      <c r="R39" s="21"/>
      <c r="S39" s="21"/>
      <c r="T39" s="21"/>
      <c r="U39" s="21"/>
      <c r="V39" s="21"/>
    </row>
    <row r="40" spans="1:22" ht="63" x14ac:dyDescent="0.25">
      <c r="A40" s="321" t="s">
        <v>343</v>
      </c>
      <c r="B40" s="322" t="s">
        <v>394</v>
      </c>
      <c r="C40" s="345" t="s">
        <v>535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21" t="s">
        <v>354</v>
      </c>
      <c r="B41" s="322" t="s">
        <v>377</v>
      </c>
      <c r="C41" s="343" t="s">
        <v>411</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21" t="s">
        <v>344</v>
      </c>
      <c r="B42" s="322" t="s">
        <v>391</v>
      </c>
      <c r="C42" s="343" t="s">
        <v>411</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21" t="s">
        <v>357</v>
      </c>
      <c r="B43" s="322" t="s">
        <v>358</v>
      </c>
      <c r="C43" s="322" t="s">
        <v>452</v>
      </c>
      <c r="D43" s="21"/>
      <c r="E43" s="21"/>
      <c r="F43" s="21"/>
      <c r="G43" s="21"/>
      <c r="H43" s="21"/>
      <c r="I43" s="21"/>
      <c r="J43" s="21"/>
      <c r="K43" s="21"/>
      <c r="L43" s="21"/>
      <c r="M43" s="21"/>
      <c r="N43" s="21"/>
      <c r="O43" s="21"/>
      <c r="P43" s="21"/>
      <c r="Q43" s="21"/>
      <c r="R43" s="21"/>
      <c r="S43" s="21"/>
      <c r="T43" s="21"/>
      <c r="U43" s="21"/>
      <c r="V43" s="21"/>
    </row>
    <row r="44" spans="1:22" ht="94.5" x14ac:dyDescent="0.25">
      <c r="A44" s="321" t="s">
        <v>345</v>
      </c>
      <c r="B44" s="322" t="s">
        <v>383</v>
      </c>
      <c r="C44" s="322" t="s">
        <v>452</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321" t="s">
        <v>378</v>
      </c>
      <c r="B45" s="322" t="s">
        <v>384</v>
      </c>
      <c r="C45" s="322" t="s">
        <v>452</v>
      </c>
      <c r="D45" s="21"/>
      <c r="E45" s="21"/>
      <c r="F45" s="21"/>
      <c r="G45" s="21"/>
      <c r="H45" s="21"/>
      <c r="I45" s="21"/>
      <c r="J45" s="21"/>
      <c r="K45" s="21"/>
      <c r="L45" s="21"/>
      <c r="M45" s="21"/>
      <c r="N45" s="21"/>
      <c r="O45" s="21"/>
      <c r="P45" s="21"/>
      <c r="Q45" s="21"/>
      <c r="R45" s="21"/>
      <c r="S45" s="21"/>
      <c r="T45" s="21"/>
      <c r="U45" s="21"/>
      <c r="V45" s="21"/>
    </row>
    <row r="46" spans="1:22" ht="94.5" x14ac:dyDescent="0.25">
      <c r="A46" s="321" t="s">
        <v>346</v>
      </c>
      <c r="B46" s="322" t="s">
        <v>385</v>
      </c>
      <c r="C46" s="322" t="s">
        <v>452</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95"/>
      <c r="B47" s="396"/>
      <c r="C47" s="397"/>
      <c r="D47" s="21"/>
      <c r="E47" s="21"/>
      <c r="F47" s="21"/>
      <c r="G47" s="21"/>
      <c r="H47" s="21"/>
      <c r="I47" s="21"/>
      <c r="J47" s="21"/>
      <c r="K47" s="21"/>
      <c r="L47" s="21"/>
      <c r="M47" s="21"/>
      <c r="N47" s="21"/>
      <c r="O47" s="21"/>
      <c r="P47" s="21"/>
      <c r="Q47" s="21"/>
      <c r="R47" s="21"/>
      <c r="S47" s="21"/>
      <c r="T47" s="21"/>
      <c r="U47" s="21"/>
      <c r="V47" s="21"/>
    </row>
    <row r="48" spans="1:22" ht="75.75" customHeight="1" x14ac:dyDescent="0.25">
      <c r="A48" s="321" t="s">
        <v>379</v>
      </c>
      <c r="B48" s="322" t="s">
        <v>392</v>
      </c>
      <c r="C48" s="350"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21" t="s">
        <v>347</v>
      </c>
      <c r="B49" s="322" t="s">
        <v>393</v>
      </c>
      <c r="C49" s="350"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46"/>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46"/>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46"/>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46"/>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46"/>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46"/>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46"/>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46"/>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46"/>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46"/>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46"/>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46"/>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46"/>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46"/>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46"/>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46"/>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46"/>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46"/>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46"/>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46"/>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46"/>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46"/>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46"/>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46"/>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46"/>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46"/>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46"/>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46"/>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46"/>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46"/>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46"/>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46"/>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46"/>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46"/>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46"/>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46"/>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46"/>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46"/>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46"/>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46"/>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46"/>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46"/>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46"/>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46"/>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46"/>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46"/>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46"/>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46"/>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46"/>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46"/>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46"/>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46"/>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46"/>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46"/>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46"/>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46"/>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46"/>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46"/>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46"/>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46"/>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46"/>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46"/>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46"/>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46"/>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46"/>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46"/>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46"/>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46"/>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46"/>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46"/>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46"/>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46"/>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46"/>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46"/>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46"/>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46"/>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46"/>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46"/>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46"/>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46"/>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46"/>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46"/>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46"/>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46"/>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46"/>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46"/>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46"/>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46"/>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46"/>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46"/>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46"/>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46"/>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46"/>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46"/>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46"/>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46"/>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46"/>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46"/>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46"/>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46"/>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46"/>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46"/>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46"/>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46"/>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46"/>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46"/>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46"/>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46"/>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46"/>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46"/>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46"/>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46"/>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46"/>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46"/>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46"/>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46"/>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46"/>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46"/>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46"/>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46"/>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46"/>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46"/>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46"/>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46"/>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46"/>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46"/>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46"/>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46"/>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46"/>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46"/>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46"/>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46"/>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46"/>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46"/>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46"/>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46"/>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46"/>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46"/>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46"/>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46"/>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46"/>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46"/>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46"/>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46"/>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46"/>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46"/>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46"/>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46"/>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46"/>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46"/>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46"/>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46"/>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46"/>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46"/>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46"/>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46"/>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46"/>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46"/>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46"/>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46"/>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46"/>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46"/>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46"/>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46"/>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46"/>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46"/>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46"/>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46"/>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46"/>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46"/>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46"/>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46"/>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46"/>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46"/>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46"/>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46"/>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46"/>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46"/>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46"/>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46"/>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46"/>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46"/>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46"/>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46"/>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46"/>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46"/>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46"/>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46"/>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46"/>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46"/>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46"/>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46"/>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46"/>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46"/>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46"/>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46"/>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46"/>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46"/>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46"/>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46"/>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46"/>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46"/>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46"/>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46"/>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46"/>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46"/>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46"/>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46"/>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46"/>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46"/>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46"/>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46"/>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46"/>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46"/>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46"/>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46"/>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46"/>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46"/>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46"/>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46"/>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46"/>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46"/>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46"/>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46"/>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46"/>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46"/>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46"/>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46"/>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46"/>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46"/>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46"/>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46"/>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46"/>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46"/>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46"/>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46"/>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46"/>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46"/>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46"/>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46"/>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46"/>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46"/>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46"/>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46"/>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46"/>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46"/>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46"/>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46"/>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46"/>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46"/>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46"/>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46"/>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46"/>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46"/>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46"/>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46"/>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46"/>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46"/>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46"/>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46"/>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46"/>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46"/>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46"/>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46"/>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46"/>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46"/>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46"/>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46"/>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46"/>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46"/>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46"/>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46"/>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46"/>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46"/>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46"/>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46"/>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46"/>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46"/>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46"/>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46"/>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46"/>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46"/>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46"/>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46"/>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46"/>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46"/>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46"/>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46"/>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46"/>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34 C28:C30 C32 C38">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F22" sqref="F22"/>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401" t="str">
        <f>'6.1. Паспорт сетевой график'!A5:K5</f>
        <v>Год раскрытия информации: 2023 год</v>
      </c>
      <c r="B4" s="401"/>
      <c r="C4" s="401"/>
      <c r="D4" s="401"/>
      <c r="E4" s="401"/>
      <c r="F4" s="401"/>
      <c r="G4" s="401"/>
      <c r="H4" s="401"/>
      <c r="I4" s="401"/>
      <c r="J4" s="401"/>
      <c r="K4" s="401"/>
      <c r="L4" s="401"/>
      <c r="M4" s="401"/>
      <c r="N4" s="401"/>
      <c r="O4" s="401"/>
      <c r="P4" s="401"/>
      <c r="Q4" s="401"/>
      <c r="R4" s="401"/>
      <c r="S4" s="401"/>
      <c r="T4" s="401"/>
      <c r="U4" s="401"/>
    </row>
    <row r="5" spans="1:21" ht="18.75" x14ac:dyDescent="0.3">
      <c r="A5" s="51"/>
      <c r="B5" s="51"/>
      <c r="C5" s="51"/>
      <c r="D5" s="51"/>
      <c r="E5" s="51"/>
      <c r="F5" s="51"/>
      <c r="U5" s="13"/>
    </row>
    <row r="6" spans="1:21" ht="18.75" x14ac:dyDescent="0.25">
      <c r="A6" s="410" t="s">
        <v>6</v>
      </c>
      <c r="B6" s="410"/>
      <c r="C6" s="410"/>
      <c r="D6" s="410"/>
      <c r="E6" s="410"/>
      <c r="F6" s="410"/>
      <c r="G6" s="410"/>
      <c r="H6" s="410"/>
      <c r="I6" s="410"/>
      <c r="J6" s="410"/>
      <c r="K6" s="410"/>
      <c r="L6" s="410"/>
      <c r="M6" s="410"/>
      <c r="N6" s="410"/>
      <c r="O6" s="410"/>
      <c r="P6" s="410"/>
      <c r="Q6" s="410"/>
      <c r="R6" s="410"/>
      <c r="S6" s="410"/>
      <c r="T6" s="410"/>
      <c r="U6" s="410"/>
    </row>
    <row r="7" spans="1:21" ht="18.75" x14ac:dyDescent="0.25">
      <c r="A7" s="136"/>
      <c r="B7" s="136"/>
      <c r="C7" s="136"/>
      <c r="D7" s="136"/>
      <c r="E7" s="136"/>
      <c r="F7" s="136"/>
      <c r="G7" s="136"/>
      <c r="H7" s="136"/>
      <c r="I7" s="136"/>
      <c r="J7" s="136"/>
      <c r="K7" s="136"/>
      <c r="L7" s="136"/>
      <c r="M7" s="136"/>
      <c r="N7" s="136"/>
      <c r="O7" s="136"/>
      <c r="P7" s="136"/>
      <c r="Q7" s="136"/>
      <c r="R7" s="136"/>
      <c r="S7" s="136"/>
      <c r="T7" s="239"/>
      <c r="U7" s="239"/>
    </row>
    <row r="8" spans="1:21" x14ac:dyDescent="0.25">
      <c r="A8" s="411" t="str">
        <f>'6.1. Паспорт сетевой график'!A9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411"/>
      <c r="U8" s="411"/>
    </row>
    <row r="9" spans="1:21" ht="18.75" customHeight="1" x14ac:dyDescent="0.25">
      <c r="A9" s="407" t="s">
        <v>5</v>
      </c>
      <c r="B9" s="407"/>
      <c r="C9" s="407"/>
      <c r="D9" s="407"/>
      <c r="E9" s="407"/>
      <c r="F9" s="407"/>
      <c r="G9" s="407"/>
      <c r="H9" s="407"/>
      <c r="I9" s="407"/>
      <c r="J9" s="407"/>
      <c r="K9" s="407"/>
      <c r="L9" s="407"/>
      <c r="M9" s="407"/>
      <c r="N9" s="407"/>
      <c r="O9" s="407"/>
      <c r="P9" s="407"/>
      <c r="Q9" s="407"/>
      <c r="R9" s="407"/>
      <c r="S9" s="407"/>
      <c r="T9" s="407"/>
      <c r="U9" s="407"/>
    </row>
    <row r="10" spans="1:21" ht="18.75" x14ac:dyDescent="0.25">
      <c r="A10" s="136"/>
      <c r="B10" s="136"/>
      <c r="C10" s="136"/>
      <c r="D10" s="136"/>
      <c r="E10" s="136"/>
      <c r="F10" s="136"/>
      <c r="G10" s="136"/>
      <c r="H10" s="136"/>
      <c r="I10" s="136"/>
      <c r="J10" s="136"/>
      <c r="K10" s="136"/>
      <c r="L10" s="136"/>
      <c r="M10" s="136"/>
      <c r="N10" s="136"/>
      <c r="O10" s="136"/>
      <c r="P10" s="136"/>
      <c r="Q10" s="136"/>
      <c r="R10" s="136"/>
      <c r="S10" s="136"/>
      <c r="T10" s="239"/>
      <c r="U10" s="239"/>
    </row>
    <row r="11" spans="1:21" x14ac:dyDescent="0.25">
      <c r="A11" s="411" t="str">
        <f>'6.1. Паспорт сетевой график'!A12</f>
        <v>L_19-0961</v>
      </c>
      <c r="B11" s="411"/>
      <c r="C11" s="411"/>
      <c r="D11" s="411"/>
      <c r="E11" s="411"/>
      <c r="F11" s="411"/>
      <c r="G11" s="411"/>
      <c r="H11" s="411"/>
      <c r="I11" s="411"/>
      <c r="J11" s="411"/>
      <c r="K11" s="411"/>
      <c r="L11" s="411"/>
      <c r="M11" s="411"/>
      <c r="N11" s="411"/>
      <c r="O11" s="411"/>
      <c r="P11" s="411"/>
      <c r="Q11" s="411"/>
      <c r="R11" s="411"/>
      <c r="S11" s="411"/>
      <c r="T11" s="411"/>
      <c r="U11" s="411"/>
    </row>
    <row r="12" spans="1:21" x14ac:dyDescent="0.25">
      <c r="A12" s="407" t="s">
        <v>4</v>
      </c>
      <c r="B12" s="407"/>
      <c r="C12" s="407"/>
      <c r="D12" s="407"/>
      <c r="E12" s="407"/>
      <c r="F12" s="407"/>
      <c r="G12" s="407"/>
      <c r="H12" s="407"/>
      <c r="I12" s="407"/>
      <c r="J12" s="407"/>
      <c r="K12" s="407"/>
      <c r="L12" s="407"/>
      <c r="M12" s="407"/>
      <c r="N12" s="407"/>
      <c r="O12" s="407"/>
      <c r="P12" s="407"/>
      <c r="Q12" s="407"/>
      <c r="R12" s="407"/>
      <c r="S12" s="407"/>
      <c r="T12" s="407"/>
      <c r="U12" s="407"/>
    </row>
    <row r="13" spans="1:21" ht="16.5" customHeight="1" x14ac:dyDescent="0.3">
      <c r="A13" s="240"/>
      <c r="B13" s="240"/>
      <c r="C13" s="240"/>
      <c r="D13" s="240"/>
      <c r="E13" s="240"/>
      <c r="F13" s="240"/>
      <c r="G13" s="240"/>
      <c r="H13" s="240"/>
      <c r="I13" s="240"/>
      <c r="J13" s="240"/>
      <c r="K13" s="240"/>
      <c r="L13" s="240"/>
      <c r="M13" s="240"/>
      <c r="N13" s="240"/>
      <c r="O13" s="240"/>
      <c r="P13" s="240"/>
      <c r="Q13" s="240"/>
      <c r="R13" s="240"/>
      <c r="S13" s="240"/>
      <c r="T13" s="60"/>
      <c r="U13" s="60"/>
    </row>
    <row r="14" spans="1:21" ht="36" customHeight="1" x14ac:dyDescent="0.25">
      <c r="A14" s="406" t="str">
        <f>'6.1. Паспорт сетевой график'!A15</f>
        <v>Строительство КЛ 15 кВ взамен существующих ВЛ 15 кВ № 15-186 (инв. № 5115873), № 15-09 (инв. № 5115424), № 15-181 (инв. № 5115437), № 15-279 (инв. № 5115743) протяженностью 5,71 км в Мамоновском районе</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407" t="s">
        <v>3</v>
      </c>
      <c r="B15" s="407"/>
      <c r="C15" s="407"/>
      <c r="D15" s="407"/>
      <c r="E15" s="407"/>
      <c r="F15" s="407"/>
      <c r="G15" s="407"/>
      <c r="H15" s="407"/>
      <c r="I15" s="407"/>
      <c r="J15" s="407"/>
      <c r="K15" s="407"/>
      <c r="L15" s="407"/>
      <c r="M15" s="407"/>
      <c r="N15" s="407"/>
      <c r="O15" s="407"/>
      <c r="P15" s="407"/>
      <c r="Q15" s="407"/>
      <c r="R15" s="407"/>
      <c r="S15" s="407"/>
      <c r="T15" s="407"/>
      <c r="U15" s="407"/>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1"/>
      <c r="T17" s="51"/>
    </row>
    <row r="18" spans="1:24" x14ac:dyDescent="0.25">
      <c r="A18" s="487" t="s">
        <v>367</v>
      </c>
      <c r="B18" s="487"/>
      <c r="C18" s="487"/>
      <c r="D18" s="487"/>
      <c r="E18" s="487"/>
      <c r="F18" s="487"/>
      <c r="G18" s="487"/>
      <c r="H18" s="487"/>
      <c r="I18" s="487"/>
      <c r="J18" s="487"/>
      <c r="K18" s="487"/>
      <c r="L18" s="487"/>
      <c r="M18" s="487"/>
      <c r="N18" s="487"/>
      <c r="O18" s="487"/>
      <c r="P18" s="487"/>
      <c r="Q18" s="487"/>
      <c r="R18" s="487"/>
      <c r="S18" s="487"/>
      <c r="T18" s="487"/>
      <c r="U18" s="487"/>
    </row>
    <row r="19" spans="1:24" x14ac:dyDescent="0.25">
      <c r="A19" s="51"/>
      <c r="B19" s="51"/>
      <c r="C19" s="51"/>
      <c r="D19" s="51"/>
      <c r="E19" s="51"/>
      <c r="F19" s="51"/>
      <c r="T19" s="51"/>
    </row>
    <row r="20" spans="1:24" ht="33" customHeight="1" x14ac:dyDescent="0.25">
      <c r="A20" s="481" t="s">
        <v>181</v>
      </c>
      <c r="B20" s="481" t="s">
        <v>180</v>
      </c>
      <c r="C20" s="474" t="s">
        <v>179</v>
      </c>
      <c r="D20" s="474"/>
      <c r="E20" s="489" t="s">
        <v>178</v>
      </c>
      <c r="F20" s="489"/>
      <c r="G20" s="490" t="s">
        <v>556</v>
      </c>
      <c r="H20" s="484" t="s">
        <v>538</v>
      </c>
      <c r="I20" s="485"/>
      <c r="J20" s="485"/>
      <c r="K20" s="485"/>
      <c r="L20" s="484" t="s">
        <v>539</v>
      </c>
      <c r="M20" s="485"/>
      <c r="N20" s="485"/>
      <c r="O20" s="485"/>
      <c r="P20" s="484" t="s">
        <v>540</v>
      </c>
      <c r="Q20" s="485"/>
      <c r="R20" s="485"/>
      <c r="S20" s="485"/>
      <c r="T20" s="488" t="s">
        <v>177</v>
      </c>
      <c r="U20" s="488"/>
      <c r="V20" s="59"/>
      <c r="W20" s="59"/>
      <c r="X20" s="59"/>
    </row>
    <row r="21" spans="1:24" ht="99.75" customHeight="1" x14ac:dyDescent="0.25">
      <c r="A21" s="482"/>
      <c r="B21" s="482"/>
      <c r="C21" s="474"/>
      <c r="D21" s="474"/>
      <c r="E21" s="489"/>
      <c r="F21" s="489"/>
      <c r="G21" s="491"/>
      <c r="H21" s="474" t="s">
        <v>1</v>
      </c>
      <c r="I21" s="474"/>
      <c r="J21" s="474" t="s">
        <v>8</v>
      </c>
      <c r="K21" s="474"/>
      <c r="L21" s="474" t="s">
        <v>1</v>
      </c>
      <c r="M21" s="474"/>
      <c r="N21" s="474" t="s">
        <v>8</v>
      </c>
      <c r="O21" s="474"/>
      <c r="P21" s="474" t="s">
        <v>1</v>
      </c>
      <c r="Q21" s="474"/>
      <c r="R21" s="474" t="s">
        <v>8</v>
      </c>
      <c r="S21" s="474"/>
      <c r="T21" s="488"/>
      <c r="U21" s="488"/>
    </row>
    <row r="22" spans="1:24" ht="89.25" customHeight="1" x14ac:dyDescent="0.25">
      <c r="A22" s="483"/>
      <c r="B22" s="483"/>
      <c r="C22" s="394" t="s">
        <v>1</v>
      </c>
      <c r="D22" s="394" t="s">
        <v>176</v>
      </c>
      <c r="E22" s="241" t="s">
        <v>541</v>
      </c>
      <c r="F22" s="241" t="s">
        <v>561</v>
      </c>
      <c r="G22" s="492"/>
      <c r="H22" s="242" t="s">
        <v>348</v>
      </c>
      <c r="I22" s="242" t="s">
        <v>349</v>
      </c>
      <c r="J22" s="242" t="s">
        <v>348</v>
      </c>
      <c r="K22" s="242" t="s">
        <v>349</v>
      </c>
      <c r="L22" s="242" t="s">
        <v>348</v>
      </c>
      <c r="M22" s="242" t="s">
        <v>349</v>
      </c>
      <c r="N22" s="242" t="s">
        <v>348</v>
      </c>
      <c r="O22" s="242" t="s">
        <v>349</v>
      </c>
      <c r="P22" s="242" t="s">
        <v>348</v>
      </c>
      <c r="Q22" s="242" t="s">
        <v>349</v>
      </c>
      <c r="R22" s="242" t="s">
        <v>348</v>
      </c>
      <c r="S22" s="242" t="s">
        <v>349</v>
      </c>
      <c r="T22" s="328" t="s">
        <v>542</v>
      </c>
      <c r="U22" s="328" t="s">
        <v>8</v>
      </c>
    </row>
    <row r="23" spans="1:24" ht="19.5" customHeight="1" x14ac:dyDescent="0.25">
      <c r="A23" s="326">
        <v>1</v>
      </c>
      <c r="B23" s="326">
        <v>2</v>
      </c>
      <c r="C23" s="326">
        <v>3</v>
      </c>
      <c r="D23" s="326">
        <v>4</v>
      </c>
      <c r="E23" s="326">
        <v>5</v>
      </c>
      <c r="F23" s="326">
        <v>6</v>
      </c>
      <c r="G23" s="326">
        <v>7</v>
      </c>
      <c r="H23" s="326">
        <v>8</v>
      </c>
      <c r="I23" s="326">
        <v>9</v>
      </c>
      <c r="J23" s="326">
        <v>10</v>
      </c>
      <c r="K23" s="326">
        <v>11</v>
      </c>
      <c r="L23" s="326">
        <v>12</v>
      </c>
      <c r="M23" s="326">
        <v>13</v>
      </c>
      <c r="N23" s="326">
        <v>14</v>
      </c>
      <c r="O23" s="326">
        <v>15</v>
      </c>
      <c r="P23" s="326">
        <v>16</v>
      </c>
      <c r="Q23" s="326">
        <v>17</v>
      </c>
      <c r="R23" s="326">
        <v>18</v>
      </c>
      <c r="S23" s="326">
        <v>19</v>
      </c>
      <c r="T23" s="326">
        <v>20</v>
      </c>
      <c r="U23" s="326">
        <v>21</v>
      </c>
    </row>
    <row r="24" spans="1:24" ht="47.25" customHeight="1" x14ac:dyDescent="0.25">
      <c r="A24" s="361">
        <v>1</v>
      </c>
      <c r="B24" s="362" t="s">
        <v>175</v>
      </c>
      <c r="C24" s="244">
        <f>SUM(C25:C29)</f>
        <v>22.281847899999999</v>
      </c>
      <c r="D24" s="244">
        <f t="shared" ref="D24" si="0">SUM(D25:D29)</f>
        <v>0</v>
      </c>
      <c r="E24" s="244">
        <f t="shared" ref="E24:S24" si="1">SUM(E25:E29)</f>
        <v>22.281847899999999</v>
      </c>
      <c r="F24" s="244">
        <f t="shared" si="1"/>
        <v>22.281847899999999</v>
      </c>
      <c r="G24" s="244">
        <f t="shared" si="1"/>
        <v>0</v>
      </c>
      <c r="H24" s="244">
        <f t="shared" si="1"/>
        <v>0</v>
      </c>
      <c r="I24" s="244">
        <f t="shared" si="1"/>
        <v>0</v>
      </c>
      <c r="J24" s="244">
        <f t="shared" si="1"/>
        <v>0</v>
      </c>
      <c r="K24" s="244">
        <f t="shared" si="1"/>
        <v>0</v>
      </c>
      <c r="L24" s="244">
        <f t="shared" si="1"/>
        <v>0</v>
      </c>
      <c r="M24" s="244">
        <f t="shared" si="1"/>
        <v>0</v>
      </c>
      <c r="N24" s="244">
        <f t="shared" si="1"/>
        <v>0</v>
      </c>
      <c r="O24" s="244">
        <f t="shared" si="1"/>
        <v>0</v>
      </c>
      <c r="P24" s="244">
        <f t="shared" si="1"/>
        <v>22.281847899999999</v>
      </c>
      <c r="Q24" s="244">
        <f t="shared" si="1"/>
        <v>0</v>
      </c>
      <c r="R24" s="244">
        <f t="shared" ref="R24" si="2">SUM(R25:R29)</f>
        <v>0</v>
      </c>
      <c r="S24" s="244">
        <f t="shared" si="1"/>
        <v>0</v>
      </c>
      <c r="T24" s="244">
        <f>H24+L24+P24</f>
        <v>22.281847899999999</v>
      </c>
      <c r="U24" s="363">
        <f>J24+N24+R24</f>
        <v>0</v>
      </c>
    </row>
    <row r="25" spans="1:24" ht="24" customHeight="1" x14ac:dyDescent="0.25">
      <c r="A25" s="364" t="s">
        <v>174</v>
      </c>
      <c r="B25" s="294" t="s">
        <v>173</v>
      </c>
      <c r="C25" s="244">
        <v>0</v>
      </c>
      <c r="D25" s="244">
        <v>0</v>
      </c>
      <c r="E25" s="244">
        <f t="shared" ref="E25:E64" si="3">C25</f>
        <v>0</v>
      </c>
      <c r="F25" s="366">
        <f>E25-G25-J25</f>
        <v>0</v>
      </c>
      <c r="G25" s="245">
        <v>0</v>
      </c>
      <c r="H25" s="245">
        <v>0</v>
      </c>
      <c r="I25" s="245">
        <v>0</v>
      </c>
      <c r="J25" s="245">
        <v>0</v>
      </c>
      <c r="K25" s="245">
        <v>0</v>
      </c>
      <c r="L25" s="245">
        <v>0</v>
      </c>
      <c r="M25" s="245">
        <v>0</v>
      </c>
      <c r="N25" s="245">
        <v>0</v>
      </c>
      <c r="O25" s="245">
        <v>0</v>
      </c>
      <c r="P25" s="245">
        <v>0</v>
      </c>
      <c r="Q25" s="245">
        <v>0</v>
      </c>
      <c r="R25" s="245">
        <v>0</v>
      </c>
      <c r="S25" s="245">
        <v>0</v>
      </c>
      <c r="T25" s="244">
        <f t="shared" ref="T25:T64" si="4">H25+L25+P25</f>
        <v>0</v>
      </c>
      <c r="U25" s="363">
        <f t="shared" ref="U25:U64" si="5">J25+N25+R25</f>
        <v>0</v>
      </c>
    </row>
    <row r="26" spans="1:24" x14ac:dyDescent="0.25">
      <c r="A26" s="364" t="s">
        <v>172</v>
      </c>
      <c r="B26" s="294" t="s">
        <v>171</v>
      </c>
      <c r="C26" s="244">
        <v>0</v>
      </c>
      <c r="D26" s="244">
        <v>0</v>
      </c>
      <c r="E26" s="244">
        <f t="shared" si="3"/>
        <v>0</v>
      </c>
      <c r="F26" s="366">
        <f t="shared" ref="F26:F64" si="6">E26-G26-J26</f>
        <v>0</v>
      </c>
      <c r="G26" s="245">
        <v>0</v>
      </c>
      <c r="H26" s="245">
        <v>0</v>
      </c>
      <c r="I26" s="245">
        <v>0</v>
      </c>
      <c r="J26" s="245">
        <v>0</v>
      </c>
      <c r="K26" s="245">
        <v>0</v>
      </c>
      <c r="L26" s="245">
        <v>0</v>
      </c>
      <c r="M26" s="245">
        <v>0</v>
      </c>
      <c r="N26" s="245">
        <v>0</v>
      </c>
      <c r="O26" s="245">
        <v>0</v>
      </c>
      <c r="P26" s="245">
        <v>0</v>
      </c>
      <c r="Q26" s="245">
        <v>0</v>
      </c>
      <c r="R26" s="245">
        <v>0</v>
      </c>
      <c r="S26" s="245">
        <v>0</v>
      </c>
      <c r="T26" s="244">
        <f t="shared" si="4"/>
        <v>0</v>
      </c>
      <c r="U26" s="363">
        <f t="shared" si="5"/>
        <v>0</v>
      </c>
    </row>
    <row r="27" spans="1:24" ht="31.5" x14ac:dyDescent="0.25">
      <c r="A27" s="364" t="s">
        <v>170</v>
      </c>
      <c r="B27" s="294" t="s">
        <v>512</v>
      </c>
      <c r="C27" s="244">
        <v>22.281847899999999</v>
      </c>
      <c r="D27" s="244">
        <v>0</v>
      </c>
      <c r="E27" s="244">
        <f t="shared" si="3"/>
        <v>22.281847899999999</v>
      </c>
      <c r="F27" s="366">
        <f t="shared" si="6"/>
        <v>22.281847899999999</v>
      </c>
      <c r="G27" s="245">
        <v>0</v>
      </c>
      <c r="H27" s="245">
        <v>0</v>
      </c>
      <c r="I27" s="245">
        <v>0</v>
      </c>
      <c r="J27" s="245">
        <v>0</v>
      </c>
      <c r="K27" s="245">
        <v>0</v>
      </c>
      <c r="L27" s="245">
        <v>0</v>
      </c>
      <c r="M27" s="245">
        <v>0</v>
      </c>
      <c r="N27" s="365">
        <v>0</v>
      </c>
      <c r="O27" s="245">
        <v>0</v>
      </c>
      <c r="P27" s="245">
        <v>22.281847899999999</v>
      </c>
      <c r="Q27" s="245">
        <v>0</v>
      </c>
      <c r="R27" s="245">
        <v>0</v>
      </c>
      <c r="S27" s="245">
        <v>0</v>
      </c>
      <c r="T27" s="244">
        <f t="shared" si="4"/>
        <v>22.281847899999999</v>
      </c>
      <c r="U27" s="363">
        <f t="shared" si="5"/>
        <v>0</v>
      </c>
    </row>
    <row r="28" spans="1:24" x14ac:dyDescent="0.25">
      <c r="A28" s="364" t="s">
        <v>169</v>
      </c>
      <c r="B28" s="294" t="s">
        <v>543</v>
      </c>
      <c r="C28" s="244">
        <v>0</v>
      </c>
      <c r="D28" s="244">
        <v>0</v>
      </c>
      <c r="E28" s="244">
        <f t="shared" si="3"/>
        <v>0</v>
      </c>
      <c r="F28" s="366">
        <f t="shared" si="6"/>
        <v>0</v>
      </c>
      <c r="G28" s="245">
        <v>0</v>
      </c>
      <c r="H28" s="245">
        <v>0</v>
      </c>
      <c r="I28" s="245">
        <v>0</v>
      </c>
      <c r="J28" s="245">
        <v>0</v>
      </c>
      <c r="K28" s="245">
        <v>0</v>
      </c>
      <c r="L28" s="245">
        <v>0</v>
      </c>
      <c r="M28" s="245">
        <v>0</v>
      </c>
      <c r="N28" s="245">
        <v>0</v>
      </c>
      <c r="O28" s="245">
        <v>0</v>
      </c>
      <c r="P28" s="245">
        <v>0</v>
      </c>
      <c r="Q28" s="245">
        <v>0</v>
      </c>
      <c r="R28" s="245">
        <v>0</v>
      </c>
      <c r="S28" s="245">
        <v>0</v>
      </c>
      <c r="T28" s="244">
        <f t="shared" si="4"/>
        <v>0</v>
      </c>
      <c r="U28" s="363">
        <f t="shared" si="5"/>
        <v>0</v>
      </c>
    </row>
    <row r="29" spans="1:24" x14ac:dyDescent="0.25">
      <c r="A29" s="364" t="s">
        <v>168</v>
      </c>
      <c r="B29" s="58" t="s">
        <v>167</v>
      </c>
      <c r="C29" s="244">
        <v>0</v>
      </c>
      <c r="D29" s="244">
        <v>0</v>
      </c>
      <c r="E29" s="244">
        <f t="shared" si="3"/>
        <v>0</v>
      </c>
      <c r="F29" s="366">
        <f t="shared" si="6"/>
        <v>0</v>
      </c>
      <c r="G29" s="245">
        <v>0</v>
      </c>
      <c r="H29" s="245">
        <v>0</v>
      </c>
      <c r="I29" s="245">
        <v>0</v>
      </c>
      <c r="J29" s="245">
        <v>0</v>
      </c>
      <c r="K29" s="245">
        <v>0</v>
      </c>
      <c r="L29" s="245">
        <v>0</v>
      </c>
      <c r="M29" s="245">
        <v>0</v>
      </c>
      <c r="N29" s="245">
        <v>0</v>
      </c>
      <c r="O29" s="245">
        <v>0</v>
      </c>
      <c r="P29" s="245">
        <v>0</v>
      </c>
      <c r="Q29" s="245">
        <v>0</v>
      </c>
      <c r="R29" s="245">
        <v>0</v>
      </c>
      <c r="S29" s="245">
        <v>0</v>
      </c>
      <c r="T29" s="244">
        <f t="shared" si="4"/>
        <v>0</v>
      </c>
      <c r="U29" s="363">
        <f t="shared" si="5"/>
        <v>0</v>
      </c>
    </row>
    <row r="30" spans="1:24" s="126" customFormat="1" ht="47.25" x14ac:dyDescent="0.25">
      <c r="A30" s="361" t="s">
        <v>60</v>
      </c>
      <c r="B30" s="362" t="s">
        <v>166</v>
      </c>
      <c r="C30" s="244">
        <f t="shared" ref="C30:D30" si="7">SUM(C31:C34)</f>
        <v>18.568206579999998</v>
      </c>
      <c r="D30" s="244">
        <f t="shared" si="7"/>
        <v>0</v>
      </c>
      <c r="E30" s="244">
        <f t="shared" si="3"/>
        <v>18.568206579999998</v>
      </c>
      <c r="F30" s="366">
        <f t="shared" si="6"/>
        <v>18.568206579999998</v>
      </c>
      <c r="G30" s="244">
        <f t="shared" ref="G30:S30" si="8">SUM(G31:G34)</f>
        <v>0</v>
      </c>
      <c r="H30" s="244">
        <f t="shared" si="8"/>
        <v>0</v>
      </c>
      <c r="I30" s="244">
        <f t="shared" si="8"/>
        <v>0</v>
      </c>
      <c r="J30" s="244">
        <f t="shared" si="8"/>
        <v>0</v>
      </c>
      <c r="K30" s="244">
        <f t="shared" si="8"/>
        <v>0</v>
      </c>
      <c r="L30" s="244">
        <f t="shared" si="8"/>
        <v>0</v>
      </c>
      <c r="M30" s="244">
        <f t="shared" si="8"/>
        <v>0</v>
      </c>
      <c r="N30" s="244">
        <f t="shared" si="8"/>
        <v>0</v>
      </c>
      <c r="O30" s="244">
        <f t="shared" si="8"/>
        <v>0</v>
      </c>
      <c r="P30" s="244">
        <v>18.568206579999998</v>
      </c>
      <c r="Q30" s="244">
        <f t="shared" si="8"/>
        <v>0</v>
      </c>
      <c r="R30" s="244">
        <f t="shared" ref="R30" si="9">SUM(R31:R34)</f>
        <v>0</v>
      </c>
      <c r="S30" s="244">
        <f t="shared" si="8"/>
        <v>0</v>
      </c>
      <c r="T30" s="244">
        <f t="shared" si="4"/>
        <v>18.568206579999998</v>
      </c>
      <c r="U30" s="363">
        <f t="shared" si="5"/>
        <v>0</v>
      </c>
    </row>
    <row r="31" spans="1:24" x14ac:dyDescent="0.25">
      <c r="A31" s="361" t="s">
        <v>165</v>
      </c>
      <c r="B31" s="294" t="s">
        <v>164</v>
      </c>
      <c r="C31" s="244">
        <v>0.92144066999999996</v>
      </c>
      <c r="D31" s="244">
        <v>0</v>
      </c>
      <c r="E31" s="244">
        <f t="shared" si="3"/>
        <v>0.92144066999999996</v>
      </c>
      <c r="F31" s="366">
        <f t="shared" si="6"/>
        <v>0.92144066999999996</v>
      </c>
      <c r="G31" s="245">
        <v>0</v>
      </c>
      <c r="H31" s="245">
        <v>0</v>
      </c>
      <c r="I31" s="245">
        <v>0</v>
      </c>
      <c r="J31" s="245">
        <v>0</v>
      </c>
      <c r="K31" s="245">
        <v>0</v>
      </c>
      <c r="L31" s="245">
        <v>0</v>
      </c>
      <c r="M31" s="245">
        <v>0</v>
      </c>
      <c r="N31" s="245">
        <v>0</v>
      </c>
      <c r="O31" s="245">
        <v>0</v>
      </c>
      <c r="P31" s="245">
        <v>0.92144066999999996</v>
      </c>
      <c r="Q31" s="245">
        <v>0</v>
      </c>
      <c r="R31" s="245">
        <v>0</v>
      </c>
      <c r="S31" s="245">
        <v>0</v>
      </c>
      <c r="T31" s="244">
        <f t="shared" si="4"/>
        <v>0.92144066999999996</v>
      </c>
      <c r="U31" s="363">
        <f t="shared" si="5"/>
        <v>0</v>
      </c>
    </row>
    <row r="32" spans="1:24" ht="31.5" x14ac:dyDescent="0.25">
      <c r="A32" s="361" t="s">
        <v>163</v>
      </c>
      <c r="B32" s="294" t="s">
        <v>162</v>
      </c>
      <c r="C32" s="244">
        <v>17.646765909999999</v>
      </c>
      <c r="D32" s="244">
        <v>0</v>
      </c>
      <c r="E32" s="244">
        <f t="shared" si="3"/>
        <v>17.646765909999999</v>
      </c>
      <c r="F32" s="366">
        <f t="shared" si="6"/>
        <v>17.646765909999999</v>
      </c>
      <c r="G32" s="245">
        <v>0</v>
      </c>
      <c r="H32" s="245">
        <v>0</v>
      </c>
      <c r="I32" s="245">
        <v>0</v>
      </c>
      <c r="J32" s="245">
        <v>0</v>
      </c>
      <c r="K32" s="245">
        <v>0</v>
      </c>
      <c r="L32" s="245">
        <v>0</v>
      </c>
      <c r="M32" s="245">
        <v>0</v>
      </c>
      <c r="N32" s="245">
        <v>0</v>
      </c>
      <c r="O32" s="245">
        <v>0</v>
      </c>
      <c r="P32" s="245">
        <v>17.646765909999999</v>
      </c>
      <c r="Q32" s="245">
        <v>0</v>
      </c>
      <c r="R32" s="245">
        <v>0</v>
      </c>
      <c r="S32" s="245">
        <v>0</v>
      </c>
      <c r="T32" s="244">
        <f t="shared" si="4"/>
        <v>17.646765909999999</v>
      </c>
      <c r="U32" s="363">
        <f t="shared" si="5"/>
        <v>0</v>
      </c>
    </row>
    <row r="33" spans="1:21" x14ac:dyDescent="0.25">
      <c r="A33" s="361" t="s">
        <v>161</v>
      </c>
      <c r="B33" s="294" t="s">
        <v>160</v>
      </c>
      <c r="C33" s="244">
        <v>0</v>
      </c>
      <c r="D33" s="244">
        <v>0</v>
      </c>
      <c r="E33" s="244">
        <f t="shared" si="3"/>
        <v>0</v>
      </c>
      <c r="F33" s="366">
        <f t="shared" si="6"/>
        <v>0</v>
      </c>
      <c r="G33" s="245">
        <v>0</v>
      </c>
      <c r="H33" s="245">
        <v>0</v>
      </c>
      <c r="I33" s="245">
        <v>0</v>
      </c>
      <c r="J33" s="245">
        <v>0</v>
      </c>
      <c r="K33" s="245">
        <v>0</v>
      </c>
      <c r="L33" s="245">
        <v>0</v>
      </c>
      <c r="M33" s="245">
        <v>0</v>
      </c>
      <c r="N33" s="245">
        <v>0</v>
      </c>
      <c r="O33" s="245">
        <v>0</v>
      </c>
      <c r="P33" s="245">
        <v>0</v>
      </c>
      <c r="Q33" s="245">
        <v>0</v>
      </c>
      <c r="R33" s="245">
        <v>0</v>
      </c>
      <c r="S33" s="245">
        <v>0</v>
      </c>
      <c r="T33" s="244">
        <f t="shared" si="4"/>
        <v>0</v>
      </c>
      <c r="U33" s="363">
        <f t="shared" si="5"/>
        <v>0</v>
      </c>
    </row>
    <row r="34" spans="1:21" x14ac:dyDescent="0.25">
      <c r="A34" s="361" t="s">
        <v>159</v>
      </c>
      <c r="B34" s="294" t="s">
        <v>158</v>
      </c>
      <c r="C34" s="244">
        <v>0</v>
      </c>
      <c r="D34" s="244">
        <v>0</v>
      </c>
      <c r="E34" s="244">
        <f t="shared" si="3"/>
        <v>0</v>
      </c>
      <c r="F34" s="366">
        <f t="shared" si="6"/>
        <v>0</v>
      </c>
      <c r="G34" s="245">
        <v>0</v>
      </c>
      <c r="H34" s="245">
        <v>0</v>
      </c>
      <c r="I34" s="245">
        <v>0</v>
      </c>
      <c r="J34" s="245">
        <v>0</v>
      </c>
      <c r="K34" s="245">
        <v>0</v>
      </c>
      <c r="L34" s="245">
        <v>0</v>
      </c>
      <c r="M34" s="245">
        <v>0</v>
      </c>
      <c r="N34" s="245">
        <v>0</v>
      </c>
      <c r="O34" s="245">
        <v>0</v>
      </c>
      <c r="P34" s="245">
        <v>0</v>
      </c>
      <c r="Q34" s="245">
        <v>0</v>
      </c>
      <c r="R34" s="245">
        <v>0</v>
      </c>
      <c r="S34" s="245">
        <v>0</v>
      </c>
      <c r="T34" s="244">
        <f t="shared" si="4"/>
        <v>0</v>
      </c>
      <c r="U34" s="363">
        <f t="shared" si="5"/>
        <v>0</v>
      </c>
    </row>
    <row r="35" spans="1:21" s="126" customFormat="1" ht="31.5" x14ac:dyDescent="0.25">
      <c r="A35" s="361" t="s">
        <v>59</v>
      </c>
      <c r="B35" s="362" t="s">
        <v>157</v>
      </c>
      <c r="C35" s="244">
        <v>0</v>
      </c>
      <c r="D35" s="244">
        <v>0</v>
      </c>
      <c r="E35" s="244">
        <f t="shared" si="3"/>
        <v>0</v>
      </c>
      <c r="F35" s="366">
        <f t="shared" si="6"/>
        <v>0</v>
      </c>
      <c r="G35" s="244">
        <v>0</v>
      </c>
      <c r="H35" s="244">
        <v>0</v>
      </c>
      <c r="I35" s="244">
        <v>0</v>
      </c>
      <c r="J35" s="244">
        <v>0</v>
      </c>
      <c r="K35" s="244">
        <v>0</v>
      </c>
      <c r="L35" s="244">
        <v>0</v>
      </c>
      <c r="M35" s="244">
        <v>0</v>
      </c>
      <c r="N35" s="367">
        <v>0</v>
      </c>
      <c r="O35" s="244">
        <v>0</v>
      </c>
      <c r="P35" s="244">
        <v>0</v>
      </c>
      <c r="Q35" s="244">
        <v>0</v>
      </c>
      <c r="R35" s="244">
        <v>0</v>
      </c>
      <c r="S35" s="244">
        <v>0</v>
      </c>
      <c r="T35" s="244">
        <f t="shared" si="4"/>
        <v>0</v>
      </c>
      <c r="U35" s="363">
        <f t="shared" si="5"/>
        <v>0</v>
      </c>
    </row>
    <row r="36" spans="1:21" ht="31.5" x14ac:dyDescent="0.25">
      <c r="A36" s="364" t="s">
        <v>156</v>
      </c>
      <c r="B36" s="368" t="s">
        <v>155</v>
      </c>
      <c r="C36" s="369">
        <v>0</v>
      </c>
      <c r="D36" s="244">
        <v>0</v>
      </c>
      <c r="E36" s="244">
        <f t="shared" si="3"/>
        <v>0</v>
      </c>
      <c r="F36" s="366">
        <f t="shared" si="6"/>
        <v>0</v>
      </c>
      <c r="G36" s="245">
        <v>0</v>
      </c>
      <c r="H36" s="245">
        <v>0</v>
      </c>
      <c r="I36" s="245">
        <v>0</v>
      </c>
      <c r="J36" s="245">
        <v>0</v>
      </c>
      <c r="K36" s="245">
        <v>0</v>
      </c>
      <c r="L36" s="245">
        <v>0</v>
      </c>
      <c r="M36" s="245">
        <v>0</v>
      </c>
      <c r="N36" s="245">
        <v>0</v>
      </c>
      <c r="O36" s="245">
        <v>0</v>
      </c>
      <c r="P36" s="245">
        <v>0</v>
      </c>
      <c r="Q36" s="245">
        <v>0</v>
      </c>
      <c r="R36" s="245">
        <v>0</v>
      </c>
      <c r="S36" s="245">
        <v>0</v>
      </c>
      <c r="T36" s="244">
        <f t="shared" si="4"/>
        <v>0</v>
      </c>
      <c r="U36" s="363">
        <f t="shared" si="5"/>
        <v>0</v>
      </c>
    </row>
    <row r="37" spans="1:21" x14ac:dyDescent="0.25">
      <c r="A37" s="364" t="s">
        <v>154</v>
      </c>
      <c r="B37" s="368" t="s">
        <v>144</v>
      </c>
      <c r="C37" s="369">
        <v>0</v>
      </c>
      <c r="D37" s="244">
        <v>0</v>
      </c>
      <c r="E37" s="244">
        <f t="shared" si="3"/>
        <v>0</v>
      </c>
      <c r="F37" s="366">
        <f t="shared" si="6"/>
        <v>0</v>
      </c>
      <c r="G37" s="245">
        <v>0</v>
      </c>
      <c r="H37" s="245">
        <v>0</v>
      </c>
      <c r="I37" s="245">
        <v>0</v>
      </c>
      <c r="J37" s="245">
        <v>0</v>
      </c>
      <c r="K37" s="245">
        <v>0</v>
      </c>
      <c r="L37" s="245">
        <v>0</v>
      </c>
      <c r="M37" s="245">
        <v>0</v>
      </c>
      <c r="N37" s="365">
        <v>0</v>
      </c>
      <c r="O37" s="245">
        <v>0</v>
      </c>
      <c r="P37" s="245">
        <v>0</v>
      </c>
      <c r="Q37" s="245">
        <v>0</v>
      </c>
      <c r="R37" s="245">
        <v>0</v>
      </c>
      <c r="S37" s="245">
        <v>0</v>
      </c>
      <c r="T37" s="244">
        <f t="shared" si="4"/>
        <v>0</v>
      </c>
      <c r="U37" s="363">
        <f t="shared" si="5"/>
        <v>0</v>
      </c>
    </row>
    <row r="38" spans="1:21" x14ac:dyDescent="0.25">
      <c r="A38" s="364" t="s">
        <v>153</v>
      </c>
      <c r="B38" s="368" t="s">
        <v>142</v>
      </c>
      <c r="C38" s="369">
        <v>0</v>
      </c>
      <c r="D38" s="244">
        <v>0</v>
      </c>
      <c r="E38" s="244">
        <f t="shared" si="3"/>
        <v>0</v>
      </c>
      <c r="F38" s="366">
        <f t="shared" si="6"/>
        <v>0</v>
      </c>
      <c r="G38" s="245">
        <v>0</v>
      </c>
      <c r="H38" s="245">
        <v>0</v>
      </c>
      <c r="I38" s="245">
        <v>0</v>
      </c>
      <c r="J38" s="245">
        <v>0</v>
      </c>
      <c r="K38" s="245">
        <v>0</v>
      </c>
      <c r="L38" s="245">
        <v>0</v>
      </c>
      <c r="M38" s="245">
        <v>0</v>
      </c>
      <c r="N38" s="245">
        <v>0</v>
      </c>
      <c r="O38" s="245">
        <v>0</v>
      </c>
      <c r="P38" s="245">
        <v>0</v>
      </c>
      <c r="Q38" s="245">
        <v>0</v>
      </c>
      <c r="R38" s="245">
        <v>0</v>
      </c>
      <c r="S38" s="245">
        <v>0</v>
      </c>
      <c r="T38" s="244">
        <f t="shared" si="4"/>
        <v>0</v>
      </c>
      <c r="U38" s="363">
        <f t="shared" si="5"/>
        <v>0</v>
      </c>
    </row>
    <row r="39" spans="1:21" ht="31.5" x14ac:dyDescent="0.25">
      <c r="A39" s="364" t="s">
        <v>152</v>
      </c>
      <c r="B39" s="294" t="s">
        <v>140</v>
      </c>
      <c r="C39" s="244">
        <v>0</v>
      </c>
      <c r="D39" s="244">
        <v>0</v>
      </c>
      <c r="E39" s="244">
        <f t="shared" si="3"/>
        <v>0</v>
      </c>
      <c r="F39" s="366">
        <f t="shared" si="6"/>
        <v>0</v>
      </c>
      <c r="G39" s="245">
        <v>0</v>
      </c>
      <c r="H39" s="245">
        <v>0</v>
      </c>
      <c r="I39" s="245">
        <v>0</v>
      </c>
      <c r="J39" s="245">
        <v>0</v>
      </c>
      <c r="K39" s="245">
        <v>0</v>
      </c>
      <c r="L39" s="245">
        <v>0</v>
      </c>
      <c r="M39" s="245">
        <v>0</v>
      </c>
      <c r="N39" s="245">
        <v>0</v>
      </c>
      <c r="O39" s="245">
        <v>0</v>
      </c>
      <c r="P39" s="245">
        <v>0</v>
      </c>
      <c r="Q39" s="245">
        <v>0</v>
      </c>
      <c r="R39" s="245">
        <v>0</v>
      </c>
      <c r="S39" s="245">
        <v>0</v>
      </c>
      <c r="T39" s="244">
        <f t="shared" si="4"/>
        <v>0</v>
      </c>
      <c r="U39" s="363">
        <f t="shared" si="5"/>
        <v>0</v>
      </c>
    </row>
    <row r="40" spans="1:21" ht="31.5" x14ac:dyDescent="0.25">
      <c r="A40" s="364" t="s">
        <v>151</v>
      </c>
      <c r="B40" s="294" t="s">
        <v>138</v>
      </c>
      <c r="C40" s="244">
        <v>0</v>
      </c>
      <c r="D40" s="244">
        <v>0</v>
      </c>
      <c r="E40" s="244">
        <f t="shared" si="3"/>
        <v>0</v>
      </c>
      <c r="F40" s="366">
        <f t="shared" si="6"/>
        <v>0</v>
      </c>
      <c r="G40" s="245">
        <v>0</v>
      </c>
      <c r="H40" s="245">
        <v>0</v>
      </c>
      <c r="I40" s="245">
        <v>0</v>
      </c>
      <c r="J40" s="245">
        <v>0</v>
      </c>
      <c r="K40" s="245">
        <v>0</v>
      </c>
      <c r="L40" s="245">
        <v>0</v>
      </c>
      <c r="M40" s="245">
        <v>0</v>
      </c>
      <c r="N40" s="245">
        <v>0</v>
      </c>
      <c r="O40" s="245">
        <v>0</v>
      </c>
      <c r="P40" s="245">
        <v>0</v>
      </c>
      <c r="Q40" s="245">
        <v>0</v>
      </c>
      <c r="R40" s="245">
        <v>0</v>
      </c>
      <c r="S40" s="245">
        <v>0</v>
      </c>
      <c r="T40" s="244">
        <f t="shared" si="4"/>
        <v>0</v>
      </c>
      <c r="U40" s="363">
        <f t="shared" si="5"/>
        <v>0</v>
      </c>
    </row>
    <row r="41" spans="1:21" x14ac:dyDescent="0.25">
      <c r="A41" s="364" t="s">
        <v>150</v>
      </c>
      <c r="B41" s="294" t="s">
        <v>136</v>
      </c>
      <c r="C41" s="244">
        <v>5.71</v>
      </c>
      <c r="D41" s="244">
        <v>0</v>
      </c>
      <c r="E41" s="244">
        <f t="shared" si="3"/>
        <v>5.71</v>
      </c>
      <c r="F41" s="366">
        <f t="shared" si="6"/>
        <v>5.71</v>
      </c>
      <c r="G41" s="245">
        <v>0</v>
      </c>
      <c r="H41" s="245">
        <v>0</v>
      </c>
      <c r="I41" s="245">
        <v>0</v>
      </c>
      <c r="J41" s="245">
        <v>0</v>
      </c>
      <c r="K41" s="245">
        <v>0</v>
      </c>
      <c r="L41" s="245">
        <v>0</v>
      </c>
      <c r="M41" s="245">
        <v>0</v>
      </c>
      <c r="N41" s="245">
        <v>0</v>
      </c>
      <c r="O41" s="245">
        <v>0</v>
      </c>
      <c r="P41" s="245">
        <v>5.71</v>
      </c>
      <c r="Q41" s="245">
        <v>0</v>
      </c>
      <c r="R41" s="245">
        <v>0</v>
      </c>
      <c r="S41" s="245">
        <v>0</v>
      </c>
      <c r="T41" s="244">
        <f t="shared" si="4"/>
        <v>5.71</v>
      </c>
      <c r="U41" s="363">
        <f t="shared" si="5"/>
        <v>0</v>
      </c>
    </row>
    <row r="42" spans="1:21" ht="18.75" x14ac:dyDescent="0.25">
      <c r="A42" s="364" t="s">
        <v>149</v>
      </c>
      <c r="B42" s="368" t="s">
        <v>134</v>
      </c>
      <c r="C42" s="369">
        <v>0</v>
      </c>
      <c r="D42" s="244">
        <v>0</v>
      </c>
      <c r="E42" s="244">
        <f t="shared" si="3"/>
        <v>0</v>
      </c>
      <c r="F42" s="366">
        <f t="shared" si="6"/>
        <v>0</v>
      </c>
      <c r="G42" s="245">
        <v>0</v>
      </c>
      <c r="H42" s="245">
        <v>0</v>
      </c>
      <c r="I42" s="245">
        <v>0</v>
      </c>
      <c r="J42" s="245">
        <v>0</v>
      </c>
      <c r="K42" s="245">
        <v>0</v>
      </c>
      <c r="L42" s="245">
        <v>0</v>
      </c>
      <c r="M42" s="245">
        <v>0</v>
      </c>
      <c r="N42" s="245">
        <v>0</v>
      </c>
      <c r="O42" s="245">
        <v>0</v>
      </c>
      <c r="P42" s="245">
        <v>0</v>
      </c>
      <c r="Q42" s="245">
        <v>0</v>
      </c>
      <c r="R42" s="245">
        <v>0</v>
      </c>
      <c r="S42" s="245">
        <v>0</v>
      </c>
      <c r="T42" s="244">
        <f t="shared" si="4"/>
        <v>0</v>
      </c>
      <c r="U42" s="363">
        <f t="shared" si="5"/>
        <v>0</v>
      </c>
    </row>
    <row r="43" spans="1:21" s="126" customFormat="1" x14ac:dyDescent="0.25">
      <c r="A43" s="361" t="s">
        <v>58</v>
      </c>
      <c r="B43" s="362" t="s">
        <v>148</v>
      </c>
      <c r="C43" s="244">
        <v>0</v>
      </c>
      <c r="D43" s="244">
        <v>0</v>
      </c>
      <c r="E43" s="244">
        <f t="shared" si="3"/>
        <v>0</v>
      </c>
      <c r="F43" s="366">
        <f t="shared" si="6"/>
        <v>0</v>
      </c>
      <c r="G43" s="244">
        <v>0</v>
      </c>
      <c r="H43" s="244">
        <v>0</v>
      </c>
      <c r="I43" s="244">
        <v>0</v>
      </c>
      <c r="J43" s="244">
        <v>0</v>
      </c>
      <c r="K43" s="244">
        <v>0</v>
      </c>
      <c r="L43" s="244">
        <v>0</v>
      </c>
      <c r="M43" s="244">
        <v>0</v>
      </c>
      <c r="N43" s="367">
        <v>0</v>
      </c>
      <c r="O43" s="244">
        <v>0</v>
      </c>
      <c r="P43" s="244">
        <v>0</v>
      </c>
      <c r="Q43" s="244">
        <v>0</v>
      </c>
      <c r="R43" s="244">
        <v>0</v>
      </c>
      <c r="S43" s="244">
        <v>0</v>
      </c>
      <c r="T43" s="244">
        <f t="shared" si="4"/>
        <v>0</v>
      </c>
      <c r="U43" s="363">
        <f t="shared" si="5"/>
        <v>0</v>
      </c>
    </row>
    <row r="44" spans="1:21" x14ac:dyDescent="0.25">
      <c r="A44" s="364" t="s">
        <v>147</v>
      </c>
      <c r="B44" s="294" t="s">
        <v>146</v>
      </c>
      <c r="C44" s="244">
        <v>0</v>
      </c>
      <c r="D44" s="244">
        <v>0</v>
      </c>
      <c r="E44" s="244">
        <f t="shared" si="3"/>
        <v>0</v>
      </c>
      <c r="F44" s="366">
        <f t="shared" si="6"/>
        <v>0</v>
      </c>
      <c r="G44" s="245">
        <v>0</v>
      </c>
      <c r="H44" s="245">
        <v>0</v>
      </c>
      <c r="I44" s="245">
        <v>0</v>
      </c>
      <c r="J44" s="245">
        <v>0</v>
      </c>
      <c r="K44" s="245">
        <v>0</v>
      </c>
      <c r="L44" s="245">
        <v>0</v>
      </c>
      <c r="M44" s="245">
        <v>0</v>
      </c>
      <c r="N44" s="245">
        <v>0</v>
      </c>
      <c r="O44" s="245">
        <v>0</v>
      </c>
      <c r="P44" s="245">
        <v>0</v>
      </c>
      <c r="Q44" s="245">
        <v>0</v>
      </c>
      <c r="R44" s="245">
        <v>0</v>
      </c>
      <c r="S44" s="245">
        <v>0</v>
      </c>
      <c r="T44" s="244">
        <f t="shared" si="4"/>
        <v>0</v>
      </c>
      <c r="U44" s="363">
        <f t="shared" si="5"/>
        <v>0</v>
      </c>
    </row>
    <row r="45" spans="1:21" x14ac:dyDescent="0.25">
      <c r="A45" s="364" t="s">
        <v>145</v>
      </c>
      <c r="B45" s="294" t="s">
        <v>144</v>
      </c>
      <c r="C45" s="244">
        <v>0</v>
      </c>
      <c r="D45" s="244">
        <v>0</v>
      </c>
      <c r="E45" s="244">
        <f t="shared" si="3"/>
        <v>0</v>
      </c>
      <c r="F45" s="366">
        <f t="shared" si="6"/>
        <v>0</v>
      </c>
      <c r="G45" s="245">
        <v>0</v>
      </c>
      <c r="H45" s="245">
        <v>0</v>
      </c>
      <c r="I45" s="245">
        <v>0</v>
      </c>
      <c r="J45" s="245">
        <v>0</v>
      </c>
      <c r="K45" s="245">
        <v>0</v>
      </c>
      <c r="L45" s="245">
        <v>0</v>
      </c>
      <c r="M45" s="245">
        <v>0</v>
      </c>
      <c r="N45" s="365">
        <v>0</v>
      </c>
      <c r="O45" s="245">
        <v>0</v>
      </c>
      <c r="P45" s="245">
        <v>0</v>
      </c>
      <c r="Q45" s="245">
        <v>0</v>
      </c>
      <c r="R45" s="245">
        <v>0</v>
      </c>
      <c r="S45" s="245">
        <v>0</v>
      </c>
      <c r="T45" s="244">
        <f t="shared" si="4"/>
        <v>0</v>
      </c>
      <c r="U45" s="363">
        <f t="shared" si="5"/>
        <v>0</v>
      </c>
    </row>
    <row r="46" spans="1:21" x14ac:dyDescent="0.25">
      <c r="A46" s="364" t="s">
        <v>143</v>
      </c>
      <c r="B46" s="294" t="s">
        <v>142</v>
      </c>
      <c r="C46" s="244">
        <v>0</v>
      </c>
      <c r="D46" s="244">
        <v>0</v>
      </c>
      <c r="E46" s="244">
        <f t="shared" si="3"/>
        <v>0</v>
      </c>
      <c r="F46" s="366">
        <f t="shared" si="6"/>
        <v>0</v>
      </c>
      <c r="G46" s="245">
        <v>0</v>
      </c>
      <c r="H46" s="245">
        <v>0</v>
      </c>
      <c r="I46" s="245">
        <v>0</v>
      </c>
      <c r="J46" s="245">
        <v>0</v>
      </c>
      <c r="K46" s="245">
        <v>0</v>
      </c>
      <c r="L46" s="245">
        <v>0</v>
      </c>
      <c r="M46" s="245">
        <v>0</v>
      </c>
      <c r="N46" s="245">
        <v>0</v>
      </c>
      <c r="O46" s="245">
        <v>0</v>
      </c>
      <c r="P46" s="245">
        <v>0</v>
      </c>
      <c r="Q46" s="245">
        <v>0</v>
      </c>
      <c r="R46" s="245">
        <v>0</v>
      </c>
      <c r="S46" s="245">
        <v>0</v>
      </c>
      <c r="T46" s="244">
        <f t="shared" si="4"/>
        <v>0</v>
      </c>
      <c r="U46" s="363">
        <f t="shared" si="5"/>
        <v>0</v>
      </c>
    </row>
    <row r="47" spans="1:21" ht="31.5" x14ac:dyDescent="0.25">
      <c r="A47" s="364" t="s">
        <v>141</v>
      </c>
      <c r="B47" s="294" t="s">
        <v>140</v>
      </c>
      <c r="C47" s="244">
        <v>0</v>
      </c>
      <c r="D47" s="244">
        <v>0</v>
      </c>
      <c r="E47" s="244">
        <f t="shared" si="3"/>
        <v>0</v>
      </c>
      <c r="F47" s="366">
        <f t="shared" si="6"/>
        <v>0</v>
      </c>
      <c r="G47" s="245">
        <v>0</v>
      </c>
      <c r="H47" s="245">
        <v>0</v>
      </c>
      <c r="I47" s="245">
        <v>0</v>
      </c>
      <c r="J47" s="245">
        <v>0</v>
      </c>
      <c r="K47" s="245">
        <v>0</v>
      </c>
      <c r="L47" s="245">
        <v>0</v>
      </c>
      <c r="M47" s="245">
        <v>0</v>
      </c>
      <c r="N47" s="245">
        <v>0</v>
      </c>
      <c r="O47" s="245">
        <v>0</v>
      </c>
      <c r="P47" s="245">
        <v>0</v>
      </c>
      <c r="Q47" s="245">
        <v>0</v>
      </c>
      <c r="R47" s="245">
        <v>0</v>
      </c>
      <c r="S47" s="245">
        <v>0</v>
      </c>
      <c r="T47" s="244">
        <f t="shared" si="4"/>
        <v>0</v>
      </c>
      <c r="U47" s="363">
        <f t="shared" si="5"/>
        <v>0</v>
      </c>
    </row>
    <row r="48" spans="1:21" ht="31.5" x14ac:dyDescent="0.25">
      <c r="A48" s="364" t="s">
        <v>139</v>
      </c>
      <c r="B48" s="294" t="s">
        <v>138</v>
      </c>
      <c r="C48" s="244">
        <v>0</v>
      </c>
      <c r="D48" s="244">
        <v>0</v>
      </c>
      <c r="E48" s="244">
        <f t="shared" si="3"/>
        <v>0</v>
      </c>
      <c r="F48" s="366">
        <f t="shared" si="6"/>
        <v>0</v>
      </c>
      <c r="G48" s="245">
        <v>0</v>
      </c>
      <c r="H48" s="245">
        <v>0</v>
      </c>
      <c r="I48" s="245">
        <v>0</v>
      </c>
      <c r="J48" s="245">
        <v>0</v>
      </c>
      <c r="K48" s="245">
        <v>0</v>
      </c>
      <c r="L48" s="245">
        <v>0</v>
      </c>
      <c r="M48" s="245">
        <v>0</v>
      </c>
      <c r="N48" s="245">
        <v>0</v>
      </c>
      <c r="O48" s="245">
        <v>0</v>
      </c>
      <c r="P48" s="245">
        <v>0</v>
      </c>
      <c r="Q48" s="245">
        <v>0</v>
      </c>
      <c r="R48" s="245">
        <v>0</v>
      </c>
      <c r="S48" s="245">
        <v>0</v>
      </c>
      <c r="T48" s="244">
        <f t="shared" si="4"/>
        <v>0</v>
      </c>
      <c r="U48" s="363">
        <f t="shared" si="5"/>
        <v>0</v>
      </c>
    </row>
    <row r="49" spans="1:21" x14ac:dyDescent="0.25">
      <c r="A49" s="364" t="s">
        <v>137</v>
      </c>
      <c r="B49" s="294" t="s">
        <v>136</v>
      </c>
      <c r="C49" s="244">
        <v>5.71</v>
      </c>
      <c r="D49" s="244">
        <v>0</v>
      </c>
      <c r="E49" s="244">
        <f t="shared" si="3"/>
        <v>5.71</v>
      </c>
      <c r="F49" s="366">
        <f t="shared" si="6"/>
        <v>5.71</v>
      </c>
      <c r="G49" s="245">
        <v>0</v>
      </c>
      <c r="H49" s="245">
        <v>0</v>
      </c>
      <c r="I49" s="245">
        <v>0</v>
      </c>
      <c r="J49" s="245">
        <v>0</v>
      </c>
      <c r="K49" s="245">
        <v>0</v>
      </c>
      <c r="L49" s="245">
        <v>0</v>
      </c>
      <c r="M49" s="245">
        <v>0</v>
      </c>
      <c r="N49" s="245">
        <v>0</v>
      </c>
      <c r="O49" s="245">
        <v>0</v>
      </c>
      <c r="P49" s="245">
        <v>5.71</v>
      </c>
      <c r="Q49" s="245">
        <v>0</v>
      </c>
      <c r="R49" s="245">
        <v>0</v>
      </c>
      <c r="S49" s="245">
        <v>0</v>
      </c>
      <c r="T49" s="244">
        <f t="shared" si="4"/>
        <v>5.71</v>
      </c>
      <c r="U49" s="363">
        <f t="shared" si="5"/>
        <v>0</v>
      </c>
    </row>
    <row r="50" spans="1:21" ht="18.75" x14ac:dyDescent="0.25">
      <c r="A50" s="364" t="s">
        <v>135</v>
      </c>
      <c r="B50" s="368" t="s">
        <v>134</v>
      </c>
      <c r="C50" s="244">
        <v>0</v>
      </c>
      <c r="D50" s="244">
        <v>0</v>
      </c>
      <c r="E50" s="244">
        <f t="shared" si="3"/>
        <v>0</v>
      </c>
      <c r="F50" s="366">
        <f t="shared" si="6"/>
        <v>0</v>
      </c>
      <c r="G50" s="245">
        <v>0</v>
      </c>
      <c r="H50" s="245">
        <v>0</v>
      </c>
      <c r="I50" s="245">
        <v>0</v>
      </c>
      <c r="J50" s="245">
        <v>0</v>
      </c>
      <c r="K50" s="245">
        <v>0</v>
      </c>
      <c r="L50" s="245">
        <v>0</v>
      </c>
      <c r="M50" s="245">
        <v>0</v>
      </c>
      <c r="N50" s="245">
        <v>0</v>
      </c>
      <c r="O50" s="245">
        <v>0</v>
      </c>
      <c r="P50" s="245">
        <v>0</v>
      </c>
      <c r="Q50" s="245">
        <v>0</v>
      </c>
      <c r="R50" s="245">
        <v>0</v>
      </c>
      <c r="S50" s="245">
        <v>0</v>
      </c>
      <c r="T50" s="244">
        <f t="shared" si="4"/>
        <v>0</v>
      </c>
      <c r="U50" s="363">
        <f t="shared" si="5"/>
        <v>0</v>
      </c>
    </row>
    <row r="51" spans="1:21" s="126" customFormat="1" ht="35.25" customHeight="1" x14ac:dyDescent="0.25">
      <c r="A51" s="361" t="s">
        <v>56</v>
      </c>
      <c r="B51" s="362" t="s">
        <v>133</v>
      </c>
      <c r="C51" s="244">
        <v>0</v>
      </c>
      <c r="D51" s="244">
        <v>0</v>
      </c>
      <c r="E51" s="244">
        <f t="shared" si="3"/>
        <v>0</v>
      </c>
      <c r="F51" s="366">
        <f t="shared" si="6"/>
        <v>0</v>
      </c>
      <c r="G51" s="244">
        <v>0</v>
      </c>
      <c r="H51" s="244">
        <v>0</v>
      </c>
      <c r="I51" s="244">
        <v>0</v>
      </c>
      <c r="J51" s="244">
        <v>0</v>
      </c>
      <c r="K51" s="244">
        <v>0</v>
      </c>
      <c r="L51" s="244">
        <v>0</v>
      </c>
      <c r="M51" s="244">
        <v>0</v>
      </c>
      <c r="N51" s="367">
        <v>0</v>
      </c>
      <c r="O51" s="244">
        <v>0</v>
      </c>
      <c r="P51" s="244">
        <v>0</v>
      </c>
      <c r="Q51" s="244">
        <v>0</v>
      </c>
      <c r="R51" s="244">
        <v>0</v>
      </c>
      <c r="S51" s="244">
        <v>0</v>
      </c>
      <c r="T51" s="244">
        <f t="shared" si="4"/>
        <v>0</v>
      </c>
      <c r="U51" s="363">
        <f t="shared" si="5"/>
        <v>0</v>
      </c>
    </row>
    <row r="52" spans="1:21" x14ac:dyDescent="0.25">
      <c r="A52" s="364" t="s">
        <v>132</v>
      </c>
      <c r="B52" s="294" t="s">
        <v>131</v>
      </c>
      <c r="C52" s="244">
        <v>18.568206579999998</v>
      </c>
      <c r="D52" s="244">
        <v>0</v>
      </c>
      <c r="E52" s="244">
        <f t="shared" si="3"/>
        <v>18.568206579999998</v>
      </c>
      <c r="F52" s="366">
        <f t="shared" si="6"/>
        <v>18.568206579999998</v>
      </c>
      <c r="G52" s="245">
        <v>0</v>
      </c>
      <c r="H52" s="245">
        <v>0</v>
      </c>
      <c r="I52" s="245">
        <v>0</v>
      </c>
      <c r="J52" s="245">
        <v>0</v>
      </c>
      <c r="K52" s="245">
        <v>0</v>
      </c>
      <c r="L52" s="245">
        <v>0</v>
      </c>
      <c r="M52" s="245">
        <v>0</v>
      </c>
      <c r="N52" s="245">
        <v>0</v>
      </c>
      <c r="O52" s="245">
        <v>0</v>
      </c>
      <c r="P52" s="245">
        <v>18.568206579999998</v>
      </c>
      <c r="Q52" s="245">
        <v>0</v>
      </c>
      <c r="R52" s="245">
        <v>0</v>
      </c>
      <c r="S52" s="245">
        <v>0</v>
      </c>
      <c r="T52" s="244">
        <f t="shared" si="4"/>
        <v>18.568206579999998</v>
      </c>
      <c r="U52" s="363">
        <f t="shared" si="5"/>
        <v>0</v>
      </c>
    </row>
    <row r="53" spans="1:21" x14ac:dyDescent="0.25">
      <c r="A53" s="364" t="s">
        <v>130</v>
      </c>
      <c r="B53" s="294" t="s">
        <v>124</v>
      </c>
      <c r="C53" s="244">
        <v>0</v>
      </c>
      <c r="D53" s="244">
        <v>0</v>
      </c>
      <c r="E53" s="244">
        <f t="shared" si="3"/>
        <v>0</v>
      </c>
      <c r="F53" s="366">
        <f t="shared" si="6"/>
        <v>0</v>
      </c>
      <c r="G53" s="245">
        <v>0</v>
      </c>
      <c r="H53" s="245">
        <v>0</v>
      </c>
      <c r="I53" s="245">
        <v>0</v>
      </c>
      <c r="J53" s="245">
        <v>0</v>
      </c>
      <c r="K53" s="245">
        <v>0</v>
      </c>
      <c r="L53" s="245">
        <v>0</v>
      </c>
      <c r="M53" s="245">
        <v>0</v>
      </c>
      <c r="N53" s="365">
        <v>0</v>
      </c>
      <c r="O53" s="245">
        <v>0</v>
      </c>
      <c r="P53" s="245">
        <v>0</v>
      </c>
      <c r="Q53" s="245">
        <v>0</v>
      </c>
      <c r="R53" s="245">
        <v>0</v>
      </c>
      <c r="S53" s="245">
        <v>0</v>
      </c>
      <c r="T53" s="244">
        <f t="shared" si="4"/>
        <v>0</v>
      </c>
      <c r="U53" s="363">
        <f t="shared" si="5"/>
        <v>0</v>
      </c>
    </row>
    <row r="54" spans="1:21" x14ac:dyDescent="0.25">
      <c r="A54" s="364" t="s">
        <v>129</v>
      </c>
      <c r="B54" s="368" t="s">
        <v>123</v>
      </c>
      <c r="C54" s="369">
        <v>0</v>
      </c>
      <c r="D54" s="244">
        <v>0</v>
      </c>
      <c r="E54" s="244">
        <f t="shared" si="3"/>
        <v>0</v>
      </c>
      <c r="F54" s="366">
        <f t="shared" si="6"/>
        <v>0</v>
      </c>
      <c r="G54" s="245">
        <v>0</v>
      </c>
      <c r="H54" s="245">
        <v>0</v>
      </c>
      <c r="I54" s="245">
        <v>0</v>
      </c>
      <c r="J54" s="245">
        <v>0</v>
      </c>
      <c r="K54" s="245">
        <v>0</v>
      </c>
      <c r="L54" s="245">
        <v>0</v>
      </c>
      <c r="M54" s="245">
        <v>0</v>
      </c>
      <c r="N54" s="245">
        <v>0</v>
      </c>
      <c r="O54" s="245">
        <v>0</v>
      </c>
      <c r="P54" s="245">
        <v>0</v>
      </c>
      <c r="Q54" s="245">
        <v>0</v>
      </c>
      <c r="R54" s="245">
        <v>0</v>
      </c>
      <c r="S54" s="245">
        <v>0</v>
      </c>
      <c r="T54" s="244">
        <f t="shared" si="4"/>
        <v>0</v>
      </c>
      <c r="U54" s="363">
        <f t="shared" si="5"/>
        <v>0</v>
      </c>
    </row>
    <row r="55" spans="1:21" x14ac:dyDescent="0.25">
      <c r="A55" s="364" t="s">
        <v>128</v>
      </c>
      <c r="B55" s="368" t="s">
        <v>122</v>
      </c>
      <c r="C55" s="369">
        <v>0</v>
      </c>
      <c r="D55" s="244">
        <v>0</v>
      </c>
      <c r="E55" s="244">
        <f t="shared" si="3"/>
        <v>0</v>
      </c>
      <c r="F55" s="366">
        <f t="shared" si="6"/>
        <v>0</v>
      </c>
      <c r="G55" s="245">
        <v>0</v>
      </c>
      <c r="H55" s="245">
        <v>0</v>
      </c>
      <c r="I55" s="245">
        <v>0</v>
      </c>
      <c r="J55" s="245">
        <v>0</v>
      </c>
      <c r="K55" s="245">
        <v>0</v>
      </c>
      <c r="L55" s="245">
        <v>0</v>
      </c>
      <c r="M55" s="245">
        <v>0</v>
      </c>
      <c r="N55" s="245">
        <v>0</v>
      </c>
      <c r="O55" s="245">
        <v>0</v>
      </c>
      <c r="P55" s="245">
        <v>0</v>
      </c>
      <c r="Q55" s="245">
        <v>0</v>
      </c>
      <c r="R55" s="245">
        <v>0</v>
      </c>
      <c r="S55" s="245">
        <v>0</v>
      </c>
      <c r="T55" s="244">
        <f t="shared" si="4"/>
        <v>0</v>
      </c>
      <c r="U55" s="363">
        <f t="shared" si="5"/>
        <v>0</v>
      </c>
    </row>
    <row r="56" spans="1:21" x14ac:dyDescent="0.25">
      <c r="A56" s="364" t="s">
        <v>127</v>
      </c>
      <c r="B56" s="368" t="s">
        <v>121</v>
      </c>
      <c r="C56" s="369">
        <v>5.71</v>
      </c>
      <c r="D56" s="244">
        <v>0</v>
      </c>
      <c r="E56" s="244">
        <f t="shared" si="3"/>
        <v>5.71</v>
      </c>
      <c r="F56" s="366">
        <f t="shared" si="6"/>
        <v>5.71</v>
      </c>
      <c r="G56" s="245">
        <v>0</v>
      </c>
      <c r="H56" s="245">
        <v>0</v>
      </c>
      <c r="I56" s="245">
        <v>0</v>
      </c>
      <c r="J56" s="245">
        <v>0</v>
      </c>
      <c r="K56" s="245">
        <v>0</v>
      </c>
      <c r="L56" s="245">
        <v>0</v>
      </c>
      <c r="M56" s="245">
        <v>0</v>
      </c>
      <c r="N56" s="245">
        <v>0</v>
      </c>
      <c r="O56" s="245">
        <v>0</v>
      </c>
      <c r="P56" s="245">
        <v>5.71</v>
      </c>
      <c r="Q56" s="245">
        <v>0</v>
      </c>
      <c r="R56" s="245">
        <v>0</v>
      </c>
      <c r="S56" s="245">
        <v>0</v>
      </c>
      <c r="T56" s="244">
        <f t="shared" si="4"/>
        <v>5.71</v>
      </c>
      <c r="U56" s="363">
        <f t="shared" si="5"/>
        <v>0</v>
      </c>
    </row>
    <row r="57" spans="1:21" ht="18.75" x14ac:dyDescent="0.25">
      <c r="A57" s="364" t="s">
        <v>126</v>
      </c>
      <c r="B57" s="368" t="s">
        <v>120</v>
      </c>
      <c r="C57" s="369">
        <v>0</v>
      </c>
      <c r="D57" s="244">
        <v>0</v>
      </c>
      <c r="E57" s="244">
        <f t="shared" si="3"/>
        <v>0</v>
      </c>
      <c r="F57" s="366">
        <f t="shared" si="6"/>
        <v>0</v>
      </c>
      <c r="G57" s="245">
        <v>0</v>
      </c>
      <c r="H57" s="245">
        <v>0</v>
      </c>
      <c r="I57" s="245">
        <v>0</v>
      </c>
      <c r="J57" s="245">
        <v>0</v>
      </c>
      <c r="K57" s="245">
        <v>0</v>
      </c>
      <c r="L57" s="245">
        <v>0</v>
      </c>
      <c r="M57" s="245">
        <v>0</v>
      </c>
      <c r="N57" s="245">
        <v>0</v>
      </c>
      <c r="O57" s="245">
        <v>0</v>
      </c>
      <c r="P57" s="245">
        <v>0</v>
      </c>
      <c r="Q57" s="245">
        <v>0</v>
      </c>
      <c r="R57" s="245">
        <v>0</v>
      </c>
      <c r="S57" s="245">
        <v>0</v>
      </c>
      <c r="T57" s="244">
        <f t="shared" si="4"/>
        <v>0</v>
      </c>
      <c r="U57" s="363">
        <f t="shared" si="5"/>
        <v>0</v>
      </c>
    </row>
    <row r="58" spans="1:21" s="126" customFormat="1" ht="36.75" customHeight="1" x14ac:dyDescent="0.25">
      <c r="A58" s="361" t="s">
        <v>55</v>
      </c>
      <c r="B58" s="370" t="s">
        <v>201</v>
      </c>
      <c r="C58" s="369">
        <v>0</v>
      </c>
      <c r="D58" s="244">
        <v>0</v>
      </c>
      <c r="E58" s="244">
        <f t="shared" si="3"/>
        <v>0</v>
      </c>
      <c r="F58" s="366">
        <f t="shared" si="6"/>
        <v>0</v>
      </c>
      <c r="G58" s="244">
        <v>0</v>
      </c>
      <c r="H58" s="244">
        <v>0</v>
      </c>
      <c r="I58" s="244">
        <v>0</v>
      </c>
      <c r="J58" s="244">
        <v>0</v>
      </c>
      <c r="K58" s="244">
        <v>0</v>
      </c>
      <c r="L58" s="244">
        <v>0</v>
      </c>
      <c r="M58" s="244">
        <v>0</v>
      </c>
      <c r="N58" s="367">
        <v>0</v>
      </c>
      <c r="O58" s="244">
        <v>0</v>
      </c>
      <c r="P58" s="244">
        <v>0</v>
      </c>
      <c r="Q58" s="244">
        <v>0</v>
      </c>
      <c r="R58" s="244">
        <v>0</v>
      </c>
      <c r="S58" s="244">
        <v>0</v>
      </c>
      <c r="T58" s="244">
        <f t="shared" si="4"/>
        <v>0</v>
      </c>
      <c r="U58" s="363">
        <f t="shared" si="5"/>
        <v>0</v>
      </c>
    </row>
    <row r="59" spans="1:21" s="126" customFormat="1" x14ac:dyDescent="0.25">
      <c r="A59" s="361" t="s">
        <v>53</v>
      </c>
      <c r="B59" s="362" t="s">
        <v>125</v>
      </c>
      <c r="C59" s="244">
        <v>0</v>
      </c>
      <c r="D59" s="244">
        <v>0</v>
      </c>
      <c r="E59" s="244">
        <f t="shared" si="3"/>
        <v>0</v>
      </c>
      <c r="F59" s="366">
        <f t="shared" si="6"/>
        <v>0</v>
      </c>
      <c r="G59" s="244">
        <v>0</v>
      </c>
      <c r="H59" s="244">
        <v>0</v>
      </c>
      <c r="I59" s="244">
        <v>0</v>
      </c>
      <c r="J59" s="244">
        <v>0</v>
      </c>
      <c r="K59" s="244">
        <v>0</v>
      </c>
      <c r="L59" s="244">
        <v>0</v>
      </c>
      <c r="M59" s="244">
        <v>0</v>
      </c>
      <c r="N59" s="367">
        <v>0</v>
      </c>
      <c r="O59" s="244">
        <v>0</v>
      </c>
      <c r="P59" s="244">
        <v>0</v>
      </c>
      <c r="Q59" s="244">
        <v>0</v>
      </c>
      <c r="R59" s="244">
        <v>0</v>
      </c>
      <c r="S59" s="244">
        <v>0</v>
      </c>
      <c r="T59" s="244">
        <f t="shared" si="4"/>
        <v>0</v>
      </c>
      <c r="U59" s="363">
        <f t="shared" si="5"/>
        <v>0</v>
      </c>
    </row>
    <row r="60" spans="1:21" x14ac:dyDescent="0.25">
      <c r="A60" s="364" t="s">
        <v>195</v>
      </c>
      <c r="B60" s="57" t="s">
        <v>146</v>
      </c>
      <c r="C60" s="371">
        <v>0</v>
      </c>
      <c r="D60" s="244">
        <v>0</v>
      </c>
      <c r="E60" s="244">
        <f t="shared" si="3"/>
        <v>0</v>
      </c>
      <c r="F60" s="366">
        <f t="shared" si="6"/>
        <v>0</v>
      </c>
      <c r="G60" s="245">
        <v>0</v>
      </c>
      <c r="H60" s="245">
        <v>0</v>
      </c>
      <c r="I60" s="245">
        <v>0</v>
      </c>
      <c r="J60" s="245">
        <v>0</v>
      </c>
      <c r="K60" s="245">
        <v>0</v>
      </c>
      <c r="L60" s="245">
        <v>0</v>
      </c>
      <c r="M60" s="245">
        <v>0</v>
      </c>
      <c r="N60" s="245">
        <v>0</v>
      </c>
      <c r="O60" s="245">
        <v>0</v>
      </c>
      <c r="P60" s="245">
        <v>0</v>
      </c>
      <c r="Q60" s="245">
        <v>0</v>
      </c>
      <c r="R60" s="245">
        <v>0</v>
      </c>
      <c r="S60" s="245">
        <v>0</v>
      </c>
      <c r="T60" s="244">
        <f t="shared" si="4"/>
        <v>0</v>
      </c>
      <c r="U60" s="363">
        <f t="shared" si="5"/>
        <v>0</v>
      </c>
    </row>
    <row r="61" spans="1:21" x14ac:dyDescent="0.25">
      <c r="A61" s="364" t="s">
        <v>196</v>
      </c>
      <c r="B61" s="57" t="s">
        <v>144</v>
      </c>
      <c r="C61" s="371">
        <v>0</v>
      </c>
      <c r="D61" s="244">
        <v>0</v>
      </c>
      <c r="E61" s="244">
        <f t="shared" si="3"/>
        <v>0</v>
      </c>
      <c r="F61" s="366">
        <f t="shared" si="6"/>
        <v>0</v>
      </c>
      <c r="G61" s="245">
        <v>0</v>
      </c>
      <c r="H61" s="245">
        <v>0</v>
      </c>
      <c r="I61" s="245">
        <v>0</v>
      </c>
      <c r="J61" s="245">
        <v>0</v>
      </c>
      <c r="K61" s="245">
        <v>0</v>
      </c>
      <c r="L61" s="245">
        <v>0</v>
      </c>
      <c r="M61" s="245">
        <v>0</v>
      </c>
      <c r="N61" s="245">
        <v>0</v>
      </c>
      <c r="O61" s="245">
        <v>0</v>
      </c>
      <c r="P61" s="245">
        <v>0</v>
      </c>
      <c r="Q61" s="245">
        <v>0</v>
      </c>
      <c r="R61" s="245">
        <v>0</v>
      </c>
      <c r="S61" s="245">
        <v>0</v>
      </c>
      <c r="T61" s="244">
        <f t="shared" si="4"/>
        <v>0</v>
      </c>
      <c r="U61" s="363">
        <f t="shared" si="5"/>
        <v>0</v>
      </c>
    </row>
    <row r="62" spans="1:21" x14ac:dyDescent="0.25">
      <c r="A62" s="364" t="s">
        <v>197</v>
      </c>
      <c r="B62" s="57" t="s">
        <v>142</v>
      </c>
      <c r="C62" s="371">
        <v>0</v>
      </c>
      <c r="D62" s="244">
        <v>0</v>
      </c>
      <c r="E62" s="244">
        <f t="shared" si="3"/>
        <v>0</v>
      </c>
      <c r="F62" s="366">
        <f t="shared" si="6"/>
        <v>0</v>
      </c>
      <c r="G62" s="245">
        <v>0</v>
      </c>
      <c r="H62" s="245">
        <v>0</v>
      </c>
      <c r="I62" s="245">
        <v>0</v>
      </c>
      <c r="J62" s="245">
        <v>0</v>
      </c>
      <c r="K62" s="245">
        <v>0</v>
      </c>
      <c r="L62" s="245">
        <v>0</v>
      </c>
      <c r="M62" s="245">
        <v>0</v>
      </c>
      <c r="N62" s="245">
        <v>0</v>
      </c>
      <c r="O62" s="245">
        <v>0</v>
      </c>
      <c r="P62" s="245">
        <v>0</v>
      </c>
      <c r="Q62" s="245">
        <v>0</v>
      </c>
      <c r="R62" s="245">
        <v>0</v>
      </c>
      <c r="S62" s="245">
        <v>0</v>
      </c>
      <c r="T62" s="244">
        <f t="shared" si="4"/>
        <v>0</v>
      </c>
      <c r="U62" s="363">
        <f t="shared" si="5"/>
        <v>0</v>
      </c>
    </row>
    <row r="63" spans="1:21" x14ac:dyDescent="0.25">
      <c r="A63" s="364" t="s">
        <v>198</v>
      </c>
      <c r="B63" s="57" t="s">
        <v>200</v>
      </c>
      <c r="C63" s="371">
        <v>5.71</v>
      </c>
      <c r="D63" s="244">
        <v>0</v>
      </c>
      <c r="E63" s="244">
        <f t="shared" si="3"/>
        <v>5.71</v>
      </c>
      <c r="F63" s="366">
        <f t="shared" si="6"/>
        <v>5.71</v>
      </c>
      <c r="G63" s="245">
        <v>0</v>
      </c>
      <c r="H63" s="245">
        <v>0</v>
      </c>
      <c r="I63" s="245">
        <v>0</v>
      </c>
      <c r="J63" s="245">
        <v>0</v>
      </c>
      <c r="K63" s="245">
        <v>0</v>
      </c>
      <c r="L63" s="245">
        <v>0</v>
      </c>
      <c r="M63" s="245">
        <v>0</v>
      </c>
      <c r="N63" s="245">
        <v>0</v>
      </c>
      <c r="O63" s="245">
        <v>0</v>
      </c>
      <c r="P63" s="245">
        <v>5.71</v>
      </c>
      <c r="Q63" s="245">
        <v>0</v>
      </c>
      <c r="R63" s="245">
        <v>0</v>
      </c>
      <c r="S63" s="245">
        <v>0</v>
      </c>
      <c r="T63" s="244">
        <f t="shared" si="4"/>
        <v>5.71</v>
      </c>
      <c r="U63" s="363">
        <f t="shared" si="5"/>
        <v>0</v>
      </c>
    </row>
    <row r="64" spans="1:21" ht="18.75" x14ac:dyDescent="0.25">
      <c r="A64" s="364" t="s">
        <v>199</v>
      </c>
      <c r="B64" s="368" t="s">
        <v>120</v>
      </c>
      <c r="C64" s="369">
        <v>0</v>
      </c>
      <c r="D64" s="244">
        <v>0</v>
      </c>
      <c r="E64" s="244">
        <f t="shared" si="3"/>
        <v>0</v>
      </c>
      <c r="F64" s="366">
        <f t="shared" si="6"/>
        <v>0</v>
      </c>
      <c r="G64" s="245">
        <v>0</v>
      </c>
      <c r="H64" s="245">
        <v>0</v>
      </c>
      <c r="I64" s="245">
        <v>0</v>
      </c>
      <c r="J64" s="245">
        <v>0</v>
      </c>
      <c r="K64" s="245">
        <v>0</v>
      </c>
      <c r="L64" s="245">
        <v>0</v>
      </c>
      <c r="M64" s="245">
        <v>0</v>
      </c>
      <c r="N64" s="245">
        <v>0</v>
      </c>
      <c r="O64" s="245">
        <v>0</v>
      </c>
      <c r="P64" s="245">
        <v>0</v>
      </c>
      <c r="Q64" s="245">
        <v>0</v>
      </c>
      <c r="R64" s="245">
        <v>0</v>
      </c>
      <c r="S64" s="245">
        <v>0</v>
      </c>
      <c r="T64" s="244">
        <f t="shared" si="4"/>
        <v>0</v>
      </c>
      <c r="U64" s="363">
        <f t="shared" si="5"/>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93"/>
      <c r="C66" s="493"/>
      <c r="D66" s="493"/>
      <c r="E66" s="493"/>
      <c r="F66" s="493"/>
      <c r="G66" s="493"/>
      <c r="H66" s="493"/>
      <c r="I66" s="493"/>
      <c r="J66" s="493"/>
      <c r="K66" s="493"/>
      <c r="L66" s="493"/>
      <c r="M66" s="493"/>
      <c r="N66" s="493"/>
      <c r="O66" s="493"/>
      <c r="P66" s="493"/>
      <c r="Q66" s="493"/>
      <c r="R66" s="331"/>
      <c r="S66" s="331"/>
      <c r="T66" s="54"/>
    </row>
    <row r="67" spans="1:20" x14ac:dyDescent="0.25">
      <c r="A67" s="51"/>
      <c r="B67" s="51"/>
      <c r="C67" s="51"/>
      <c r="D67" s="51"/>
      <c r="E67" s="51"/>
      <c r="F67" s="51"/>
      <c r="T67" s="51"/>
    </row>
    <row r="68" spans="1:20" ht="50.25" customHeight="1" x14ac:dyDescent="0.25">
      <c r="A68" s="51"/>
      <c r="B68" s="496"/>
      <c r="C68" s="496"/>
      <c r="D68" s="496"/>
      <c r="E68" s="496"/>
      <c r="F68" s="496"/>
      <c r="G68" s="496"/>
      <c r="H68" s="496"/>
      <c r="I68" s="496"/>
      <c r="J68" s="496"/>
      <c r="K68" s="496"/>
      <c r="L68" s="496"/>
      <c r="M68" s="496"/>
      <c r="N68" s="496"/>
      <c r="O68" s="496"/>
      <c r="P68" s="496"/>
      <c r="Q68" s="496"/>
      <c r="R68" s="332"/>
      <c r="S68" s="332"/>
      <c r="T68" s="51"/>
    </row>
    <row r="69" spans="1:20" x14ac:dyDescent="0.25">
      <c r="A69" s="51"/>
      <c r="B69" s="51"/>
      <c r="C69" s="51"/>
      <c r="D69" s="51"/>
      <c r="E69" s="51"/>
      <c r="F69" s="51"/>
      <c r="T69" s="51"/>
    </row>
    <row r="70" spans="1:20" ht="36.75" customHeight="1" x14ac:dyDescent="0.25">
      <c r="A70" s="51"/>
      <c r="B70" s="493"/>
      <c r="C70" s="493"/>
      <c r="D70" s="493"/>
      <c r="E70" s="493"/>
      <c r="F70" s="493"/>
      <c r="G70" s="493"/>
      <c r="H70" s="493"/>
      <c r="I70" s="493"/>
      <c r="J70" s="493"/>
      <c r="K70" s="493"/>
      <c r="L70" s="493"/>
      <c r="M70" s="493"/>
      <c r="N70" s="493"/>
      <c r="O70" s="493"/>
      <c r="P70" s="493"/>
      <c r="Q70" s="493"/>
      <c r="R70" s="331"/>
      <c r="S70" s="331"/>
      <c r="T70" s="51"/>
    </row>
    <row r="71" spans="1:20" x14ac:dyDescent="0.25">
      <c r="A71" s="51"/>
      <c r="B71" s="53"/>
      <c r="C71" s="53"/>
      <c r="D71" s="53"/>
      <c r="E71" s="53"/>
      <c r="F71" s="53"/>
      <c r="T71" s="51"/>
    </row>
    <row r="72" spans="1:20" ht="51" customHeight="1" x14ac:dyDescent="0.25">
      <c r="A72" s="51"/>
      <c r="B72" s="493"/>
      <c r="C72" s="493"/>
      <c r="D72" s="493"/>
      <c r="E72" s="493"/>
      <c r="F72" s="493"/>
      <c r="G72" s="493"/>
      <c r="H72" s="493"/>
      <c r="I72" s="493"/>
      <c r="J72" s="493"/>
      <c r="K72" s="493"/>
      <c r="L72" s="493"/>
      <c r="M72" s="493"/>
      <c r="N72" s="493"/>
      <c r="O72" s="493"/>
      <c r="P72" s="493"/>
      <c r="Q72" s="493"/>
      <c r="R72" s="331"/>
      <c r="S72" s="331"/>
      <c r="T72" s="51"/>
    </row>
    <row r="73" spans="1:20" ht="32.25" customHeight="1" x14ac:dyDescent="0.25">
      <c r="A73" s="51"/>
      <c r="B73" s="496"/>
      <c r="C73" s="496"/>
      <c r="D73" s="496"/>
      <c r="E73" s="496"/>
      <c r="F73" s="496"/>
      <c r="G73" s="496"/>
      <c r="H73" s="496"/>
      <c r="I73" s="496"/>
      <c r="J73" s="496"/>
      <c r="K73" s="496"/>
      <c r="L73" s="496"/>
      <c r="M73" s="496"/>
      <c r="N73" s="496"/>
      <c r="O73" s="496"/>
      <c r="P73" s="496"/>
      <c r="Q73" s="496"/>
      <c r="R73" s="332"/>
      <c r="S73" s="332"/>
      <c r="T73" s="51"/>
    </row>
    <row r="74" spans="1:20" ht="51.75" customHeight="1" x14ac:dyDescent="0.25">
      <c r="A74" s="51"/>
      <c r="B74" s="493"/>
      <c r="C74" s="493"/>
      <c r="D74" s="493"/>
      <c r="E74" s="493"/>
      <c r="F74" s="493"/>
      <c r="G74" s="493"/>
      <c r="H74" s="493"/>
      <c r="I74" s="493"/>
      <c r="J74" s="493"/>
      <c r="K74" s="493"/>
      <c r="L74" s="493"/>
      <c r="M74" s="493"/>
      <c r="N74" s="493"/>
      <c r="O74" s="493"/>
      <c r="P74" s="493"/>
      <c r="Q74" s="493"/>
      <c r="R74" s="331"/>
      <c r="S74" s="331"/>
      <c r="T74" s="51"/>
    </row>
    <row r="75" spans="1:20" ht="21.75" customHeight="1" x14ac:dyDescent="0.25">
      <c r="A75" s="51"/>
      <c r="B75" s="494"/>
      <c r="C75" s="494"/>
      <c r="D75" s="494"/>
      <c r="E75" s="494"/>
      <c r="F75" s="494"/>
      <c r="G75" s="494"/>
      <c r="H75" s="494"/>
      <c r="I75" s="494"/>
      <c r="J75" s="494"/>
      <c r="K75" s="494"/>
      <c r="L75" s="494"/>
      <c r="M75" s="494"/>
      <c r="N75" s="494"/>
      <c r="O75" s="494"/>
      <c r="P75" s="494"/>
      <c r="Q75" s="494"/>
      <c r="R75" s="329"/>
      <c r="S75" s="329"/>
      <c r="T75" s="51"/>
    </row>
    <row r="76" spans="1:20" ht="23.25" customHeight="1" x14ac:dyDescent="0.25">
      <c r="A76" s="51"/>
      <c r="B76" s="52"/>
      <c r="C76" s="52"/>
      <c r="D76" s="52"/>
      <c r="E76" s="52"/>
      <c r="F76" s="52"/>
      <c r="T76" s="51"/>
    </row>
    <row r="77" spans="1:20" ht="18.75" customHeight="1" x14ac:dyDescent="0.25">
      <c r="A77" s="51"/>
      <c r="B77" s="495"/>
      <c r="C77" s="495"/>
      <c r="D77" s="495"/>
      <c r="E77" s="495"/>
      <c r="F77" s="495"/>
      <c r="G77" s="495"/>
      <c r="H77" s="495"/>
      <c r="I77" s="495"/>
      <c r="J77" s="495"/>
      <c r="K77" s="495"/>
      <c r="L77" s="495"/>
      <c r="M77" s="495"/>
      <c r="N77" s="495"/>
      <c r="O77" s="495"/>
      <c r="P77" s="495"/>
      <c r="Q77" s="495"/>
      <c r="R77" s="330"/>
      <c r="S77" s="330"/>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B75:Q75"/>
    <mergeCell ref="B77:Q77"/>
    <mergeCell ref="B66:Q66"/>
    <mergeCell ref="B68:Q68"/>
    <mergeCell ref="B70:Q70"/>
    <mergeCell ref="B72:Q72"/>
    <mergeCell ref="B73:Q73"/>
    <mergeCell ref="G20:G22"/>
    <mergeCell ref="H21:I21"/>
    <mergeCell ref="H20:K20"/>
    <mergeCell ref="J21:K21"/>
    <mergeCell ref="B74:Q74"/>
    <mergeCell ref="A4:U4"/>
    <mergeCell ref="A6:U6"/>
    <mergeCell ref="A8:U8"/>
    <mergeCell ref="A9:U9"/>
    <mergeCell ref="A11:U11"/>
    <mergeCell ref="A12:U12"/>
    <mergeCell ref="B20:B22"/>
    <mergeCell ref="P20:S20"/>
    <mergeCell ref="P21:Q21"/>
    <mergeCell ref="R21:S21"/>
    <mergeCell ref="A14:U14"/>
    <mergeCell ref="A15:U15"/>
    <mergeCell ref="A16:U16"/>
    <mergeCell ref="A18:U18"/>
    <mergeCell ref="T20:U21"/>
    <mergeCell ref="C20:D21"/>
    <mergeCell ref="A20:A22"/>
    <mergeCell ref="E20:F21"/>
    <mergeCell ref="L20:O20"/>
    <mergeCell ref="L21:M21"/>
    <mergeCell ref="N21:O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M26" sqref="M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401" t="str">
        <f>'6.2. Паспорт фин осв ввод'!A4</f>
        <v>Год раскрытия информации: 2023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3"/>
    </row>
    <row r="7" spans="1:48" ht="18.75" x14ac:dyDescent="0.25">
      <c r="A7" s="452" t="s">
        <v>6</v>
      </c>
      <c r="B7" s="452"/>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452"/>
      <c r="AC7" s="452"/>
      <c r="AD7" s="452"/>
      <c r="AE7" s="452"/>
      <c r="AF7" s="452"/>
      <c r="AG7" s="452"/>
      <c r="AH7" s="452"/>
      <c r="AI7" s="452"/>
      <c r="AJ7" s="452"/>
      <c r="AK7" s="452"/>
      <c r="AL7" s="452"/>
      <c r="AM7" s="452"/>
      <c r="AN7" s="452"/>
      <c r="AO7" s="452"/>
      <c r="AP7" s="452"/>
      <c r="AQ7" s="452"/>
      <c r="AR7" s="452"/>
      <c r="AS7" s="452"/>
      <c r="AT7" s="452"/>
      <c r="AU7" s="452"/>
      <c r="AV7" s="452"/>
    </row>
    <row r="8" spans="1:48" ht="18.75" x14ac:dyDescent="0.25">
      <c r="A8" s="452"/>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2"/>
      <c r="AF8" s="452"/>
      <c r="AG8" s="452"/>
      <c r="AH8" s="452"/>
      <c r="AI8" s="452"/>
      <c r="AJ8" s="452"/>
      <c r="AK8" s="452"/>
      <c r="AL8" s="452"/>
      <c r="AM8" s="452"/>
      <c r="AN8" s="452"/>
      <c r="AO8" s="452"/>
      <c r="AP8" s="452"/>
      <c r="AQ8" s="452"/>
      <c r="AR8" s="452"/>
      <c r="AS8" s="452"/>
      <c r="AT8" s="452"/>
      <c r="AU8" s="452"/>
      <c r="AV8" s="452"/>
    </row>
    <row r="9" spans="1:48" ht="15.75" x14ac:dyDescent="0.25">
      <c r="A9" s="411" t="str">
        <f>'6.2. Паспорт фин осв ввод'!A8</f>
        <v>Акционерное общество "Россети Янтарь"</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07" t="s">
        <v>5</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ht="15.75" x14ac:dyDescent="0.25">
      <c r="A12" s="411" t="str">
        <f>'6.2. Паспорт фин осв ввод'!A11</f>
        <v>L_19-0961</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07" t="s">
        <v>4</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75" x14ac:dyDescent="0.25">
      <c r="A15" s="406" t="str">
        <f>'6.2. Паспорт фин осв ввод'!A14</f>
        <v>Строительство КЛ 15 кВ взамен существующих ВЛ 15 кВ № 15-186 (инв. № 5115873), № 15-09 (инв. № 5115424), № 15-181 (инв. № 5115437), № 15-279 (инв. № 5115743) протяженностью 5,71 км в Мамоновском районе</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7" t="s">
        <v>3</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0"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0" customFormat="1" x14ac:dyDescent="0.25">
      <c r="A21" s="497" t="s">
        <v>380</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0" customFormat="1" ht="58.5" customHeight="1" x14ac:dyDescent="0.25">
      <c r="A22" s="498" t="s">
        <v>49</v>
      </c>
      <c r="B22" s="501" t="s">
        <v>21</v>
      </c>
      <c r="C22" s="498" t="s">
        <v>48</v>
      </c>
      <c r="D22" s="498" t="s">
        <v>47</v>
      </c>
      <c r="E22" s="504" t="s">
        <v>390</v>
      </c>
      <c r="F22" s="505"/>
      <c r="G22" s="505"/>
      <c r="H22" s="505"/>
      <c r="I22" s="505"/>
      <c r="J22" s="505"/>
      <c r="K22" s="505"/>
      <c r="L22" s="506"/>
      <c r="M22" s="498" t="s">
        <v>46</v>
      </c>
      <c r="N22" s="498" t="s">
        <v>45</v>
      </c>
      <c r="O22" s="498" t="s">
        <v>44</v>
      </c>
      <c r="P22" s="507" t="s">
        <v>208</v>
      </c>
      <c r="Q22" s="507" t="s">
        <v>43</v>
      </c>
      <c r="R22" s="507" t="s">
        <v>42</v>
      </c>
      <c r="S22" s="507" t="s">
        <v>41</v>
      </c>
      <c r="T22" s="507"/>
      <c r="U22" s="508" t="s">
        <v>40</v>
      </c>
      <c r="V22" s="508" t="s">
        <v>39</v>
      </c>
      <c r="W22" s="507" t="s">
        <v>38</v>
      </c>
      <c r="X22" s="507" t="s">
        <v>37</v>
      </c>
      <c r="Y22" s="507" t="s">
        <v>36</v>
      </c>
      <c r="Z22" s="521" t="s">
        <v>35</v>
      </c>
      <c r="AA22" s="507" t="s">
        <v>34</v>
      </c>
      <c r="AB22" s="507" t="s">
        <v>33</v>
      </c>
      <c r="AC22" s="507" t="s">
        <v>32</v>
      </c>
      <c r="AD22" s="507" t="s">
        <v>31</v>
      </c>
      <c r="AE22" s="507" t="s">
        <v>30</v>
      </c>
      <c r="AF22" s="507" t="s">
        <v>29</v>
      </c>
      <c r="AG22" s="507"/>
      <c r="AH22" s="507"/>
      <c r="AI22" s="507"/>
      <c r="AJ22" s="507"/>
      <c r="AK22" s="507"/>
      <c r="AL22" s="507" t="s">
        <v>28</v>
      </c>
      <c r="AM22" s="507"/>
      <c r="AN22" s="507"/>
      <c r="AO22" s="507"/>
      <c r="AP22" s="507" t="s">
        <v>27</v>
      </c>
      <c r="AQ22" s="507"/>
      <c r="AR22" s="507" t="s">
        <v>26</v>
      </c>
      <c r="AS22" s="507" t="s">
        <v>25</v>
      </c>
      <c r="AT22" s="507" t="s">
        <v>24</v>
      </c>
      <c r="AU22" s="507" t="s">
        <v>23</v>
      </c>
      <c r="AV22" s="511" t="s">
        <v>22</v>
      </c>
    </row>
    <row r="23" spans="1:48" s="20" customFormat="1" ht="64.5" customHeight="1" x14ac:dyDescent="0.25">
      <c r="A23" s="499"/>
      <c r="B23" s="502"/>
      <c r="C23" s="499"/>
      <c r="D23" s="499"/>
      <c r="E23" s="513" t="s">
        <v>20</v>
      </c>
      <c r="F23" s="515" t="s">
        <v>124</v>
      </c>
      <c r="G23" s="515" t="s">
        <v>123</v>
      </c>
      <c r="H23" s="515" t="s">
        <v>122</v>
      </c>
      <c r="I23" s="519" t="s">
        <v>327</v>
      </c>
      <c r="J23" s="519" t="s">
        <v>328</v>
      </c>
      <c r="K23" s="519" t="s">
        <v>329</v>
      </c>
      <c r="L23" s="515" t="s">
        <v>73</v>
      </c>
      <c r="M23" s="499"/>
      <c r="N23" s="499"/>
      <c r="O23" s="499"/>
      <c r="P23" s="507"/>
      <c r="Q23" s="507"/>
      <c r="R23" s="507"/>
      <c r="S23" s="517" t="s">
        <v>1</v>
      </c>
      <c r="T23" s="517" t="s">
        <v>8</v>
      </c>
      <c r="U23" s="508"/>
      <c r="V23" s="508"/>
      <c r="W23" s="507"/>
      <c r="X23" s="507"/>
      <c r="Y23" s="507"/>
      <c r="Z23" s="507"/>
      <c r="AA23" s="507"/>
      <c r="AB23" s="507"/>
      <c r="AC23" s="507"/>
      <c r="AD23" s="507"/>
      <c r="AE23" s="507"/>
      <c r="AF23" s="507" t="s">
        <v>19</v>
      </c>
      <c r="AG23" s="507"/>
      <c r="AH23" s="507" t="s">
        <v>18</v>
      </c>
      <c r="AI23" s="507"/>
      <c r="AJ23" s="498" t="s">
        <v>17</v>
      </c>
      <c r="AK23" s="498" t="s">
        <v>16</v>
      </c>
      <c r="AL23" s="498" t="s">
        <v>15</v>
      </c>
      <c r="AM23" s="498" t="s">
        <v>14</v>
      </c>
      <c r="AN23" s="498" t="s">
        <v>13</v>
      </c>
      <c r="AO23" s="498" t="s">
        <v>12</v>
      </c>
      <c r="AP23" s="498" t="s">
        <v>11</v>
      </c>
      <c r="AQ23" s="509" t="s">
        <v>8</v>
      </c>
      <c r="AR23" s="507"/>
      <c r="AS23" s="507"/>
      <c r="AT23" s="507"/>
      <c r="AU23" s="507"/>
      <c r="AV23" s="512"/>
    </row>
    <row r="24" spans="1:48" s="20"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90" t="s">
        <v>10</v>
      </c>
      <c r="AG24" s="90" t="s">
        <v>9</v>
      </c>
      <c r="AH24" s="91" t="s">
        <v>1</v>
      </c>
      <c r="AI24" s="91" t="s">
        <v>8</v>
      </c>
      <c r="AJ24" s="500"/>
      <c r="AK24" s="500"/>
      <c r="AL24" s="500"/>
      <c r="AM24" s="500"/>
      <c r="AN24" s="500"/>
      <c r="AO24" s="500"/>
      <c r="AP24" s="500"/>
      <c r="AQ24" s="510"/>
      <c r="AR24" s="507"/>
      <c r="AS24" s="507"/>
      <c r="AT24" s="507"/>
      <c r="AU24" s="507"/>
      <c r="AV24" s="512"/>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72">
        <v>1</v>
      </c>
      <c r="B26" s="373" t="s">
        <v>558</v>
      </c>
      <c r="C26" s="373" t="s">
        <v>60</v>
      </c>
      <c r="D26" s="374">
        <f>'6.1. Паспорт сетевой график'!H53</f>
        <v>45291</v>
      </c>
      <c r="E26" s="375"/>
      <c r="F26" s="376"/>
      <c r="G26" s="376">
        <f>'6.2. Паспорт фин осв ввод'!C37</f>
        <v>0</v>
      </c>
      <c r="H26" s="376"/>
      <c r="I26" s="376">
        <f>'6.2. Паспорт фин осв ввод'!C39</f>
        <v>0</v>
      </c>
      <c r="J26" s="376">
        <f>'6.2. Паспорт фин осв ввод'!C40</f>
        <v>0</v>
      </c>
      <c r="K26" s="376">
        <f>'6.2. Паспорт фин осв ввод'!C41</f>
        <v>5.71</v>
      </c>
      <c r="L26" s="375"/>
      <c r="M26" s="377"/>
      <c r="N26" s="377"/>
      <c r="O26" s="377" t="s">
        <v>558</v>
      </c>
      <c r="P26" s="378"/>
      <c r="Q26" s="377"/>
      <c r="R26" s="378"/>
      <c r="S26" s="377"/>
      <c r="T26" s="377"/>
      <c r="U26" s="375"/>
      <c r="V26" s="375"/>
      <c r="W26" s="377"/>
      <c r="X26" s="378"/>
      <c r="Y26" s="377"/>
      <c r="Z26" s="379"/>
      <c r="AA26" s="378"/>
      <c r="AB26" s="378"/>
      <c r="AC26" s="378"/>
      <c r="AD26" s="378"/>
      <c r="AE26" s="378"/>
      <c r="AF26" s="375"/>
      <c r="AG26" s="377"/>
      <c r="AH26" s="379"/>
      <c r="AI26" s="379"/>
      <c r="AJ26" s="379"/>
      <c r="AK26" s="379"/>
      <c r="AL26" s="377"/>
      <c r="AM26" s="377"/>
      <c r="AN26" s="379"/>
      <c r="AO26" s="377"/>
      <c r="AP26" s="379"/>
      <c r="AQ26" s="379"/>
      <c r="AR26" s="379"/>
      <c r="AS26" s="379"/>
      <c r="AT26" s="379"/>
      <c r="AU26" s="377"/>
      <c r="AV26" s="37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zoomScale="80" zoomScaleNormal="90" zoomScaleSheetLayoutView="80" workbookViewId="0">
      <selection activeCell="B28" sqref="B28"/>
    </sheetView>
  </sheetViews>
  <sheetFormatPr defaultRowHeight="15.75" x14ac:dyDescent="0.25"/>
  <cols>
    <col min="1" max="2" width="66.140625" style="73" customWidth="1"/>
    <col min="3" max="3" width="0" style="74" hidden="1" customWidth="1"/>
    <col min="4" max="256" width="9.140625" style="74"/>
    <col min="257" max="258" width="66.140625" style="74" customWidth="1"/>
    <col min="259" max="512" width="9.140625" style="74"/>
    <col min="513" max="514" width="66.140625" style="74" customWidth="1"/>
    <col min="515" max="768" width="9.140625" style="74"/>
    <col min="769" max="770" width="66.140625" style="74" customWidth="1"/>
    <col min="771" max="1024" width="9.140625" style="74"/>
    <col min="1025" max="1026" width="66.140625" style="74" customWidth="1"/>
    <col min="1027" max="1280" width="9.140625" style="74"/>
    <col min="1281" max="1282" width="66.140625" style="74" customWidth="1"/>
    <col min="1283" max="1536" width="9.140625" style="74"/>
    <col min="1537" max="1538" width="66.140625" style="74" customWidth="1"/>
    <col min="1539" max="1792" width="9.140625" style="74"/>
    <col min="1793" max="1794" width="66.140625" style="74" customWidth="1"/>
    <col min="1795" max="2048" width="9.140625" style="74"/>
    <col min="2049" max="2050" width="66.140625" style="74" customWidth="1"/>
    <col min="2051" max="2304" width="9.140625" style="74"/>
    <col min="2305" max="2306" width="66.140625" style="74" customWidth="1"/>
    <col min="2307" max="2560" width="9.140625" style="74"/>
    <col min="2561" max="2562" width="66.140625" style="74" customWidth="1"/>
    <col min="2563" max="2816" width="9.140625" style="74"/>
    <col min="2817" max="2818" width="66.140625" style="74" customWidth="1"/>
    <col min="2819" max="3072" width="9.140625" style="74"/>
    <col min="3073" max="3074" width="66.140625" style="74" customWidth="1"/>
    <col min="3075" max="3328" width="9.140625" style="74"/>
    <col min="3329" max="3330" width="66.140625" style="74" customWidth="1"/>
    <col min="3331" max="3584" width="9.140625" style="74"/>
    <col min="3585" max="3586" width="66.140625" style="74" customWidth="1"/>
    <col min="3587" max="3840" width="9.140625" style="74"/>
    <col min="3841" max="3842" width="66.140625" style="74" customWidth="1"/>
    <col min="3843" max="4096" width="9.140625" style="74"/>
    <col min="4097" max="4098" width="66.140625" style="74" customWidth="1"/>
    <col min="4099" max="4352" width="9.140625" style="74"/>
    <col min="4353" max="4354" width="66.140625" style="74" customWidth="1"/>
    <col min="4355" max="4608" width="9.140625" style="74"/>
    <col min="4609" max="4610" width="66.140625" style="74" customWidth="1"/>
    <col min="4611" max="4864" width="9.140625" style="74"/>
    <col min="4865" max="4866" width="66.140625" style="74" customWidth="1"/>
    <col min="4867" max="5120" width="9.140625" style="74"/>
    <col min="5121" max="5122" width="66.140625" style="74" customWidth="1"/>
    <col min="5123" max="5376" width="9.140625" style="74"/>
    <col min="5377" max="5378" width="66.140625" style="74" customWidth="1"/>
    <col min="5379" max="5632" width="9.140625" style="74"/>
    <col min="5633" max="5634" width="66.140625" style="74" customWidth="1"/>
    <col min="5635" max="5888" width="9.140625" style="74"/>
    <col min="5889" max="5890" width="66.140625" style="74" customWidth="1"/>
    <col min="5891" max="6144" width="9.140625" style="74"/>
    <col min="6145" max="6146" width="66.140625" style="74" customWidth="1"/>
    <col min="6147" max="6400" width="9.140625" style="74"/>
    <col min="6401" max="6402" width="66.140625" style="74" customWidth="1"/>
    <col min="6403" max="6656" width="9.140625" style="74"/>
    <col min="6657" max="6658" width="66.140625" style="74" customWidth="1"/>
    <col min="6659" max="6912" width="9.140625" style="74"/>
    <col min="6913" max="6914" width="66.140625" style="74" customWidth="1"/>
    <col min="6915" max="7168" width="9.140625" style="74"/>
    <col min="7169" max="7170" width="66.140625" style="74" customWidth="1"/>
    <col min="7171" max="7424" width="9.140625" style="74"/>
    <col min="7425" max="7426" width="66.140625" style="74" customWidth="1"/>
    <col min="7427" max="7680" width="9.140625" style="74"/>
    <col min="7681" max="7682" width="66.140625" style="74" customWidth="1"/>
    <col min="7683" max="7936" width="9.140625" style="74"/>
    <col min="7937" max="7938" width="66.140625" style="74" customWidth="1"/>
    <col min="7939" max="8192" width="9.140625" style="74"/>
    <col min="8193" max="8194" width="66.140625" style="74" customWidth="1"/>
    <col min="8195" max="8448" width="9.140625" style="74"/>
    <col min="8449" max="8450" width="66.140625" style="74" customWidth="1"/>
    <col min="8451" max="8704" width="9.140625" style="74"/>
    <col min="8705" max="8706" width="66.140625" style="74" customWidth="1"/>
    <col min="8707" max="8960" width="9.140625" style="74"/>
    <col min="8961" max="8962" width="66.140625" style="74" customWidth="1"/>
    <col min="8963" max="9216" width="9.140625" style="74"/>
    <col min="9217" max="9218" width="66.140625" style="74" customWidth="1"/>
    <col min="9219" max="9472" width="9.140625" style="74"/>
    <col min="9473" max="9474" width="66.140625" style="74" customWidth="1"/>
    <col min="9475" max="9728" width="9.140625" style="74"/>
    <col min="9729" max="9730" width="66.140625" style="74" customWidth="1"/>
    <col min="9731" max="9984" width="9.140625" style="74"/>
    <col min="9985" max="9986" width="66.140625" style="74" customWidth="1"/>
    <col min="9987" max="10240" width="9.140625" style="74"/>
    <col min="10241" max="10242" width="66.140625" style="74" customWidth="1"/>
    <col min="10243" max="10496" width="9.140625" style="74"/>
    <col min="10497" max="10498" width="66.140625" style="74" customWidth="1"/>
    <col min="10499" max="10752" width="9.140625" style="74"/>
    <col min="10753" max="10754" width="66.140625" style="74" customWidth="1"/>
    <col min="10755" max="11008" width="9.140625" style="74"/>
    <col min="11009" max="11010" width="66.140625" style="74" customWidth="1"/>
    <col min="11011" max="11264" width="9.140625" style="74"/>
    <col min="11265" max="11266" width="66.140625" style="74" customWidth="1"/>
    <col min="11267" max="11520" width="9.140625" style="74"/>
    <col min="11521" max="11522" width="66.140625" style="74" customWidth="1"/>
    <col min="11523" max="11776" width="9.140625" style="74"/>
    <col min="11777" max="11778" width="66.140625" style="74" customWidth="1"/>
    <col min="11779" max="12032" width="9.140625" style="74"/>
    <col min="12033" max="12034" width="66.140625" style="74" customWidth="1"/>
    <col min="12035" max="12288" width="9.140625" style="74"/>
    <col min="12289" max="12290" width="66.140625" style="74" customWidth="1"/>
    <col min="12291" max="12544" width="9.140625" style="74"/>
    <col min="12545" max="12546" width="66.140625" style="74" customWidth="1"/>
    <col min="12547" max="12800" width="9.140625" style="74"/>
    <col min="12801" max="12802" width="66.140625" style="74" customWidth="1"/>
    <col min="12803" max="13056" width="9.140625" style="74"/>
    <col min="13057" max="13058" width="66.140625" style="74" customWidth="1"/>
    <col min="13059" max="13312" width="9.140625" style="74"/>
    <col min="13313" max="13314" width="66.140625" style="74" customWidth="1"/>
    <col min="13315" max="13568" width="9.140625" style="74"/>
    <col min="13569" max="13570" width="66.140625" style="74" customWidth="1"/>
    <col min="13571" max="13824" width="9.140625" style="74"/>
    <col min="13825" max="13826" width="66.140625" style="74" customWidth="1"/>
    <col min="13827" max="14080" width="9.140625" style="74"/>
    <col min="14081" max="14082" width="66.140625" style="74" customWidth="1"/>
    <col min="14083" max="14336" width="9.140625" style="74"/>
    <col min="14337" max="14338" width="66.140625" style="74" customWidth="1"/>
    <col min="14339" max="14592" width="9.140625" style="74"/>
    <col min="14593" max="14594" width="66.140625" style="74" customWidth="1"/>
    <col min="14595" max="14848" width="9.140625" style="74"/>
    <col min="14849" max="14850" width="66.140625" style="74" customWidth="1"/>
    <col min="14851" max="15104" width="9.140625" style="74"/>
    <col min="15105" max="15106" width="66.140625" style="74" customWidth="1"/>
    <col min="15107" max="15360" width="9.140625" style="74"/>
    <col min="15361" max="15362" width="66.140625" style="74" customWidth="1"/>
    <col min="15363" max="15616" width="9.140625" style="74"/>
    <col min="15617" max="15618" width="66.140625" style="74" customWidth="1"/>
    <col min="15619" max="15872" width="9.140625" style="74"/>
    <col min="15873" max="15874" width="66.140625" style="74" customWidth="1"/>
    <col min="15875" max="16128" width="9.140625" style="74"/>
    <col min="16129" max="16130" width="66.140625" style="74" customWidth="1"/>
    <col min="16131" max="16384" width="9.140625" style="74"/>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25" t="str">
        <f>'1. паспорт местоположение'!A5:C5</f>
        <v>Год раскрытия информации: 2023 год</v>
      </c>
      <c r="B5" s="525"/>
      <c r="C5" s="61"/>
      <c r="D5" s="61"/>
      <c r="E5" s="61"/>
      <c r="F5" s="61"/>
      <c r="G5" s="61"/>
      <c r="H5" s="61"/>
    </row>
    <row r="6" spans="1:8" ht="18.75" x14ac:dyDescent="0.3">
      <c r="A6" s="333"/>
      <c r="B6" s="333"/>
      <c r="C6" s="333"/>
      <c r="D6" s="333"/>
      <c r="E6" s="333"/>
      <c r="F6" s="333"/>
      <c r="G6" s="333"/>
      <c r="H6" s="333"/>
    </row>
    <row r="7" spans="1:8" ht="18.75" x14ac:dyDescent="0.25">
      <c r="A7" s="452" t="s">
        <v>6</v>
      </c>
      <c r="B7" s="452"/>
      <c r="C7" s="94"/>
      <c r="D7" s="94"/>
      <c r="E7" s="94"/>
      <c r="F7" s="94"/>
      <c r="G7" s="94"/>
      <c r="H7" s="94"/>
    </row>
    <row r="8" spans="1:8" ht="18.75" x14ac:dyDescent="0.25">
      <c r="A8" s="94"/>
      <c r="B8" s="94"/>
      <c r="C8" s="94"/>
      <c r="D8" s="94"/>
      <c r="E8" s="94"/>
      <c r="F8" s="94"/>
      <c r="G8" s="94"/>
      <c r="H8" s="94"/>
    </row>
    <row r="9" spans="1:8" x14ac:dyDescent="0.25">
      <c r="A9" s="526" t="str">
        <f>'1. паспорт местоположение'!A9:C9</f>
        <v>Акционерное общество "Россети Янтарь"</v>
      </c>
      <c r="B9" s="526"/>
      <c r="C9" s="95"/>
      <c r="D9" s="95"/>
      <c r="E9" s="95"/>
      <c r="F9" s="95"/>
      <c r="G9" s="95"/>
      <c r="H9" s="95"/>
    </row>
    <row r="10" spans="1:8" x14ac:dyDescent="0.25">
      <c r="A10" s="398" t="s">
        <v>5</v>
      </c>
      <c r="B10" s="398"/>
      <c r="C10" s="96"/>
      <c r="D10" s="96"/>
      <c r="E10" s="96"/>
      <c r="F10" s="96"/>
      <c r="G10" s="96"/>
      <c r="H10" s="96"/>
    </row>
    <row r="11" spans="1:8" ht="18.75" x14ac:dyDescent="0.25">
      <c r="A11" s="94"/>
      <c r="B11" s="94"/>
      <c r="C11" s="94"/>
      <c r="D11" s="94"/>
      <c r="E11" s="94"/>
      <c r="F11" s="94"/>
      <c r="G11" s="94"/>
      <c r="H11" s="94"/>
    </row>
    <row r="12" spans="1:8" x14ac:dyDescent="0.25">
      <c r="A12" s="526" t="str">
        <f>'1. паспорт местоположение'!A12:C12</f>
        <v>L_19-0961</v>
      </c>
      <c r="B12" s="526"/>
      <c r="C12" s="95"/>
      <c r="D12" s="95"/>
      <c r="E12" s="95"/>
      <c r="F12" s="95"/>
      <c r="G12" s="95"/>
      <c r="H12" s="95"/>
    </row>
    <row r="13" spans="1:8" x14ac:dyDescent="0.25">
      <c r="A13" s="398" t="s">
        <v>4</v>
      </c>
      <c r="B13" s="398"/>
      <c r="C13" s="96"/>
      <c r="D13" s="96"/>
      <c r="E13" s="96"/>
      <c r="F13" s="96"/>
      <c r="G13" s="96"/>
      <c r="H13" s="96"/>
    </row>
    <row r="14" spans="1:8" ht="18.75" x14ac:dyDescent="0.25">
      <c r="A14" s="9"/>
      <c r="B14" s="9"/>
      <c r="C14" s="9"/>
      <c r="D14" s="9"/>
      <c r="E14" s="9"/>
      <c r="F14" s="9"/>
      <c r="G14" s="9"/>
      <c r="H14" s="9"/>
    </row>
    <row r="15" spans="1:8" ht="48.75" customHeight="1" x14ac:dyDescent="0.25">
      <c r="A15" s="527" t="str">
        <f>'1. паспорт местоположение'!A15:C15</f>
        <v>Строительство КЛ 15 кВ взамен существующих ВЛ 15 кВ № 15-186 (инв. № 5115873), № 15-09 (инв. № 5115424), № 15-181 (инв. № 5115437), № 15-279 (инв. № 5115743) протяженностью 5,71 км в Мамоновском районе</v>
      </c>
      <c r="B15" s="527"/>
      <c r="C15" s="95"/>
      <c r="D15" s="95"/>
      <c r="E15" s="95"/>
      <c r="F15" s="95"/>
      <c r="G15" s="95"/>
      <c r="H15" s="95"/>
    </row>
    <row r="16" spans="1:8" x14ac:dyDescent="0.25">
      <c r="A16" s="398" t="s">
        <v>3</v>
      </c>
      <c r="B16" s="398"/>
      <c r="C16" s="96"/>
      <c r="D16" s="96"/>
      <c r="E16" s="96"/>
      <c r="F16" s="96"/>
      <c r="G16" s="96"/>
      <c r="H16" s="96"/>
    </row>
    <row r="17" spans="1:4" x14ac:dyDescent="0.25">
      <c r="B17" s="75"/>
    </row>
    <row r="18" spans="1:4" x14ac:dyDescent="0.25">
      <c r="A18" s="528" t="s">
        <v>381</v>
      </c>
      <c r="B18" s="529"/>
    </row>
    <row r="19" spans="1:4" x14ac:dyDescent="0.25">
      <c r="B19" s="38"/>
    </row>
    <row r="20" spans="1:4" ht="16.5" thickBot="1" x14ac:dyDescent="0.3">
      <c r="B20" s="76"/>
    </row>
    <row r="21" spans="1:4" ht="60.75" thickBot="1" x14ac:dyDescent="0.3">
      <c r="A21" s="380" t="s">
        <v>281</v>
      </c>
      <c r="B21" s="381" t="str">
        <f>A15</f>
        <v>Строительство КЛ 15 кВ взамен существующих ВЛ 15 кВ № 15-186 (инв. № 5115873), № 15-09 (инв. № 5115424), № 15-181 (инв. № 5115437), № 15-279 (инв. № 5115743) протяженностью 5,71 км в Мамоновском районе</v>
      </c>
    </row>
    <row r="22" spans="1:4" ht="16.5" thickBot="1" x14ac:dyDescent="0.3">
      <c r="A22" s="77" t="s">
        <v>282</v>
      </c>
      <c r="B22" s="382" t="str">
        <f>CONCATENATE('1. паспорт местоположение'!C26,", ",'1. паспорт местоположение'!C27)</f>
        <v>Калининградская область, Мамоновский городской округ</v>
      </c>
    </row>
    <row r="23" spans="1:4" ht="16.5" thickBot="1" x14ac:dyDescent="0.3">
      <c r="A23" s="77" t="s">
        <v>264</v>
      </c>
      <c r="B23" s="383" t="s">
        <v>550</v>
      </c>
    </row>
    <row r="24" spans="1:4" ht="16.5" thickBot="1" x14ac:dyDescent="0.3">
      <c r="A24" s="77" t="s">
        <v>283</v>
      </c>
      <c r="B24" s="383" t="s">
        <v>546</v>
      </c>
    </row>
    <row r="25" spans="1:4" ht="16.5" thickBot="1" x14ac:dyDescent="0.3">
      <c r="A25" s="78" t="s">
        <v>284</v>
      </c>
      <c r="B25" s="382">
        <v>2023</v>
      </c>
    </row>
    <row r="26" spans="1:4" ht="16.5" thickBot="1" x14ac:dyDescent="0.3">
      <c r="A26" s="79" t="s">
        <v>285</v>
      </c>
      <c r="B26" s="264" t="s">
        <v>505</v>
      </c>
    </row>
    <row r="27" spans="1:4" ht="29.25" thickBot="1" x14ac:dyDescent="0.3">
      <c r="A27" s="85" t="s">
        <v>544</v>
      </c>
      <c r="B27" s="384">
        <f>'6.2. Паспорт фин осв ввод'!C24</f>
        <v>22.281847899999999</v>
      </c>
    </row>
    <row r="28" spans="1:4" ht="60.75" thickBot="1" x14ac:dyDescent="0.3">
      <c r="A28" s="81" t="s">
        <v>286</v>
      </c>
      <c r="B28" s="81" t="s">
        <v>545</v>
      </c>
    </row>
    <row r="29" spans="1:4" ht="29.25" thickBot="1" x14ac:dyDescent="0.3">
      <c r="A29" s="86" t="s">
        <v>287</v>
      </c>
      <c r="B29" s="385">
        <f>'7. Паспорт отчет о закупке'!AD27/1000</f>
        <v>0</v>
      </c>
    </row>
    <row r="30" spans="1:4" ht="29.25" thickBot="1" x14ac:dyDescent="0.3">
      <c r="A30" s="86" t="s">
        <v>288</v>
      </c>
      <c r="B30" s="385">
        <f>B32+B49+B66</f>
        <v>0</v>
      </c>
      <c r="C30" s="51"/>
      <c r="D30" s="51"/>
    </row>
    <row r="31" spans="1:4" ht="16.5" thickBot="1" x14ac:dyDescent="0.3">
      <c r="A31" s="81" t="s">
        <v>289</v>
      </c>
      <c r="B31" s="265"/>
      <c r="C31" s="51"/>
      <c r="D31" s="51"/>
    </row>
    <row r="32" spans="1:4" ht="29.25" thickBot="1" x14ac:dyDescent="0.3">
      <c r="A32" s="86" t="s">
        <v>290</v>
      </c>
      <c r="B32" s="385">
        <f>SUMIF(C33:C48,10,B33:B48)</f>
        <v>0</v>
      </c>
      <c r="C32" s="51"/>
      <c r="D32" s="51"/>
    </row>
    <row r="33" spans="1:4" s="267" customFormat="1" ht="16.5" thickBot="1" x14ac:dyDescent="0.3">
      <c r="A33" s="266" t="s">
        <v>291</v>
      </c>
      <c r="B33" s="386"/>
      <c r="C33" s="51">
        <v>10</v>
      </c>
      <c r="D33" s="51"/>
    </row>
    <row r="34" spans="1:4" ht="16.5" thickBot="1" x14ac:dyDescent="0.3">
      <c r="A34" s="81" t="s">
        <v>292</v>
      </c>
      <c r="B34" s="268">
        <f>B33/$B$27</f>
        <v>0</v>
      </c>
      <c r="C34" s="51"/>
      <c r="D34" s="51"/>
    </row>
    <row r="35" spans="1:4" ht="16.5" thickBot="1" x14ac:dyDescent="0.3">
      <c r="A35" s="81" t="s">
        <v>293</v>
      </c>
      <c r="B35" s="385"/>
      <c r="C35" s="51">
        <v>1</v>
      </c>
      <c r="D35" s="51"/>
    </row>
    <row r="36" spans="1:4" ht="16.5" thickBot="1" x14ac:dyDescent="0.3">
      <c r="A36" s="81" t="s">
        <v>294</v>
      </c>
      <c r="B36" s="385"/>
      <c r="C36" s="51">
        <v>2</v>
      </c>
      <c r="D36" s="51"/>
    </row>
    <row r="37" spans="1:4" s="267" customFormat="1" ht="16.5" thickBot="1" x14ac:dyDescent="0.3">
      <c r="A37" s="266" t="s">
        <v>291</v>
      </c>
      <c r="B37" s="386"/>
      <c r="C37" s="51">
        <v>10</v>
      </c>
      <c r="D37" s="51"/>
    </row>
    <row r="38" spans="1:4" ht="16.5" thickBot="1" x14ac:dyDescent="0.3">
      <c r="A38" s="81" t="s">
        <v>292</v>
      </c>
      <c r="B38" s="268">
        <f t="shared" ref="B38" si="0">B37/$B$27</f>
        <v>0</v>
      </c>
      <c r="C38" s="51"/>
      <c r="D38" s="51"/>
    </row>
    <row r="39" spans="1:4" ht="16.5" thickBot="1" x14ac:dyDescent="0.3">
      <c r="A39" s="81" t="s">
        <v>293</v>
      </c>
      <c r="B39" s="385"/>
      <c r="C39" s="51">
        <v>1</v>
      </c>
      <c r="D39" s="51"/>
    </row>
    <row r="40" spans="1:4" ht="16.5" thickBot="1" x14ac:dyDescent="0.3">
      <c r="A40" s="81" t="s">
        <v>294</v>
      </c>
      <c r="B40" s="385"/>
      <c r="C40" s="51">
        <v>2</v>
      </c>
      <c r="D40" s="51"/>
    </row>
    <row r="41" spans="1:4" ht="16.5" thickBot="1" x14ac:dyDescent="0.3">
      <c r="A41" s="266" t="s">
        <v>291</v>
      </c>
      <c r="B41" s="386"/>
      <c r="C41" s="51">
        <v>10</v>
      </c>
      <c r="D41" s="51"/>
    </row>
    <row r="42" spans="1:4" ht="16.5" thickBot="1" x14ac:dyDescent="0.3">
      <c r="A42" s="81" t="s">
        <v>292</v>
      </c>
      <c r="B42" s="268">
        <f t="shared" ref="B42" si="1">B41/$B$27</f>
        <v>0</v>
      </c>
      <c r="C42" s="51"/>
      <c r="D42" s="51"/>
    </row>
    <row r="43" spans="1:4" ht="16.5" thickBot="1" x14ac:dyDescent="0.3">
      <c r="A43" s="81" t="s">
        <v>293</v>
      </c>
      <c r="B43" s="385"/>
      <c r="C43" s="51">
        <v>1</v>
      </c>
      <c r="D43" s="51"/>
    </row>
    <row r="44" spans="1:4" ht="16.5" thickBot="1" x14ac:dyDescent="0.3">
      <c r="A44" s="81" t="s">
        <v>294</v>
      </c>
      <c r="B44" s="385"/>
      <c r="C44" s="51">
        <v>2</v>
      </c>
      <c r="D44" s="51"/>
    </row>
    <row r="45" spans="1:4" ht="16.5" thickBot="1" x14ac:dyDescent="0.3">
      <c r="A45" s="266" t="s">
        <v>291</v>
      </c>
      <c r="B45" s="386"/>
      <c r="C45" s="51">
        <v>10</v>
      </c>
      <c r="D45" s="51"/>
    </row>
    <row r="46" spans="1:4" ht="16.5" thickBot="1" x14ac:dyDescent="0.3">
      <c r="A46" s="81" t="s">
        <v>292</v>
      </c>
      <c r="B46" s="268">
        <f t="shared" ref="B46" si="2">B45/$B$27</f>
        <v>0</v>
      </c>
      <c r="C46" s="51"/>
      <c r="D46" s="51"/>
    </row>
    <row r="47" spans="1:4" ht="16.5" thickBot="1" x14ac:dyDescent="0.3">
      <c r="A47" s="81" t="s">
        <v>293</v>
      </c>
      <c r="B47" s="385"/>
      <c r="C47" s="51">
        <v>1</v>
      </c>
      <c r="D47" s="51"/>
    </row>
    <row r="48" spans="1:4" ht="16.5" thickBot="1" x14ac:dyDescent="0.3">
      <c r="A48" s="81" t="s">
        <v>294</v>
      </c>
      <c r="B48" s="385"/>
      <c r="C48" s="51">
        <v>2</v>
      </c>
      <c r="D48" s="51"/>
    </row>
    <row r="49" spans="1:4" s="267" customFormat="1" ht="29.25" thickBot="1" x14ac:dyDescent="0.3">
      <c r="A49" s="86" t="s">
        <v>295</v>
      </c>
      <c r="B49" s="385">
        <f>SUMIF(C50:C65,20,B50:B65)</f>
        <v>0</v>
      </c>
      <c r="C49" s="51"/>
      <c r="D49" s="51"/>
    </row>
    <row r="50" spans="1:4" ht="16.5" thickBot="1" x14ac:dyDescent="0.3">
      <c r="A50" s="266" t="s">
        <v>291</v>
      </c>
      <c r="B50" s="386"/>
      <c r="C50" s="51">
        <v>20</v>
      </c>
      <c r="D50" s="51"/>
    </row>
    <row r="51" spans="1:4" ht="16.5" thickBot="1" x14ac:dyDescent="0.3">
      <c r="A51" s="81" t="s">
        <v>292</v>
      </c>
      <c r="B51" s="268">
        <f>B50/$B$27</f>
        <v>0</v>
      </c>
      <c r="C51" s="51"/>
      <c r="D51" s="51"/>
    </row>
    <row r="52" spans="1:4" ht="16.5" thickBot="1" x14ac:dyDescent="0.3">
      <c r="A52" s="81" t="s">
        <v>293</v>
      </c>
      <c r="B52" s="385"/>
      <c r="C52" s="51">
        <v>1</v>
      </c>
      <c r="D52" s="51"/>
    </row>
    <row r="53" spans="1:4" s="267" customFormat="1" ht="16.5" thickBot="1" x14ac:dyDescent="0.3">
      <c r="A53" s="81" t="s">
        <v>294</v>
      </c>
      <c r="B53" s="385"/>
      <c r="C53" s="51">
        <v>2</v>
      </c>
      <c r="D53" s="51"/>
    </row>
    <row r="54" spans="1:4" ht="16.5" thickBot="1" x14ac:dyDescent="0.3">
      <c r="A54" s="266" t="s">
        <v>291</v>
      </c>
      <c r="B54" s="386"/>
      <c r="C54" s="51">
        <v>20</v>
      </c>
      <c r="D54" s="51"/>
    </row>
    <row r="55" spans="1:4" ht="16.5" thickBot="1" x14ac:dyDescent="0.3">
      <c r="A55" s="81" t="s">
        <v>292</v>
      </c>
      <c r="B55" s="268">
        <f t="shared" ref="B55" si="3">B54/$B$27</f>
        <v>0</v>
      </c>
      <c r="C55" s="51"/>
      <c r="D55" s="51"/>
    </row>
    <row r="56" spans="1:4" ht="16.5" thickBot="1" x14ac:dyDescent="0.3">
      <c r="A56" s="81" t="s">
        <v>293</v>
      </c>
      <c r="B56" s="385"/>
      <c r="C56" s="51">
        <v>1</v>
      </c>
      <c r="D56" s="51"/>
    </row>
    <row r="57" spans="1:4" s="267" customFormat="1" ht="16.5" thickBot="1" x14ac:dyDescent="0.3">
      <c r="A57" s="81" t="s">
        <v>294</v>
      </c>
      <c r="B57" s="385"/>
      <c r="C57" s="51">
        <v>2</v>
      </c>
      <c r="D57" s="51"/>
    </row>
    <row r="58" spans="1:4" ht="16.5" thickBot="1" x14ac:dyDescent="0.3">
      <c r="A58" s="266" t="s">
        <v>291</v>
      </c>
      <c r="B58" s="386"/>
      <c r="C58" s="51">
        <v>20</v>
      </c>
      <c r="D58" s="51"/>
    </row>
    <row r="59" spans="1:4" ht="16.5" thickBot="1" x14ac:dyDescent="0.3">
      <c r="A59" s="81" t="s">
        <v>292</v>
      </c>
      <c r="B59" s="268">
        <f t="shared" ref="B59" si="4">B58/$B$27</f>
        <v>0</v>
      </c>
      <c r="C59" s="51"/>
      <c r="D59" s="51"/>
    </row>
    <row r="60" spans="1:4" ht="16.5" thickBot="1" x14ac:dyDescent="0.3">
      <c r="A60" s="81" t="s">
        <v>293</v>
      </c>
      <c r="B60" s="385"/>
      <c r="C60" s="51">
        <v>1</v>
      </c>
      <c r="D60" s="51"/>
    </row>
    <row r="61" spans="1:4" s="267" customFormat="1" ht="16.5" thickBot="1" x14ac:dyDescent="0.3">
      <c r="A61" s="81" t="s">
        <v>294</v>
      </c>
      <c r="B61" s="385"/>
      <c r="C61" s="51">
        <v>2</v>
      </c>
      <c r="D61" s="51"/>
    </row>
    <row r="62" spans="1:4" ht="16.5" thickBot="1" x14ac:dyDescent="0.3">
      <c r="A62" s="266" t="s">
        <v>291</v>
      </c>
      <c r="B62" s="386"/>
      <c r="C62" s="51">
        <v>20</v>
      </c>
      <c r="D62" s="51"/>
    </row>
    <row r="63" spans="1:4" ht="16.5" thickBot="1" x14ac:dyDescent="0.3">
      <c r="A63" s="81" t="s">
        <v>292</v>
      </c>
      <c r="B63" s="268">
        <f t="shared" ref="B63" si="5">B62/$B$27</f>
        <v>0</v>
      </c>
      <c r="C63" s="51"/>
      <c r="D63" s="51"/>
    </row>
    <row r="64" spans="1:4" ht="16.5" thickBot="1" x14ac:dyDescent="0.3">
      <c r="A64" s="81" t="s">
        <v>293</v>
      </c>
      <c r="B64" s="385"/>
      <c r="C64" s="51">
        <v>1</v>
      </c>
      <c r="D64" s="51"/>
    </row>
    <row r="65" spans="1:4" ht="16.5" thickBot="1" x14ac:dyDescent="0.3">
      <c r="A65" s="81" t="s">
        <v>294</v>
      </c>
      <c r="B65" s="385"/>
      <c r="C65" s="51">
        <v>2</v>
      </c>
      <c r="D65" s="51"/>
    </row>
    <row r="66" spans="1:4" s="267" customFormat="1" ht="29.25" thickBot="1" x14ac:dyDescent="0.3">
      <c r="A66" s="86" t="s">
        <v>296</v>
      </c>
      <c r="B66" s="385">
        <f>SUMIF(C67:C82,30,B67:B82)</f>
        <v>0</v>
      </c>
      <c r="C66" s="51"/>
      <c r="D66" s="51"/>
    </row>
    <row r="67" spans="1:4" ht="16.5" thickBot="1" x14ac:dyDescent="0.3">
      <c r="A67" s="266" t="s">
        <v>291</v>
      </c>
      <c r="B67" s="386"/>
      <c r="C67" s="51">
        <v>30</v>
      </c>
      <c r="D67" s="51"/>
    </row>
    <row r="68" spans="1:4" ht="16.5" thickBot="1" x14ac:dyDescent="0.3">
      <c r="A68" s="81" t="s">
        <v>292</v>
      </c>
      <c r="B68" s="268">
        <f t="shared" ref="B68" si="6">B67/$B$27</f>
        <v>0</v>
      </c>
      <c r="C68" s="51"/>
      <c r="D68" s="51"/>
    </row>
    <row r="69" spans="1:4" ht="16.5" thickBot="1" x14ac:dyDescent="0.3">
      <c r="A69" s="81" t="s">
        <v>293</v>
      </c>
      <c r="B69" s="385"/>
      <c r="C69" s="51">
        <v>1</v>
      </c>
      <c r="D69" s="51"/>
    </row>
    <row r="70" spans="1:4" s="267" customFormat="1" ht="16.5" thickBot="1" x14ac:dyDescent="0.3">
      <c r="A70" s="81" t="s">
        <v>294</v>
      </c>
      <c r="B70" s="385"/>
      <c r="C70" s="51">
        <v>2</v>
      </c>
      <c r="D70" s="51"/>
    </row>
    <row r="71" spans="1:4" ht="16.5" thickBot="1" x14ac:dyDescent="0.3">
      <c r="A71" s="266" t="s">
        <v>291</v>
      </c>
      <c r="B71" s="386"/>
      <c r="C71" s="51">
        <v>30</v>
      </c>
      <c r="D71" s="51"/>
    </row>
    <row r="72" spans="1:4" ht="16.5" thickBot="1" x14ac:dyDescent="0.3">
      <c r="A72" s="81" t="s">
        <v>292</v>
      </c>
      <c r="B72" s="268">
        <f t="shared" ref="B72" si="7">B71/$B$27</f>
        <v>0</v>
      </c>
      <c r="C72" s="51"/>
      <c r="D72" s="51"/>
    </row>
    <row r="73" spans="1:4" ht="16.5" thickBot="1" x14ac:dyDescent="0.3">
      <c r="A73" s="81" t="s">
        <v>293</v>
      </c>
      <c r="B73" s="385"/>
      <c r="C73" s="51">
        <v>1</v>
      </c>
      <c r="D73" s="51"/>
    </row>
    <row r="74" spans="1:4" s="267" customFormat="1" ht="16.5" thickBot="1" x14ac:dyDescent="0.3">
      <c r="A74" s="81" t="s">
        <v>294</v>
      </c>
      <c r="B74" s="385"/>
      <c r="C74" s="51">
        <v>2</v>
      </c>
      <c r="D74" s="51"/>
    </row>
    <row r="75" spans="1:4" ht="16.5" thickBot="1" x14ac:dyDescent="0.3">
      <c r="A75" s="266" t="s">
        <v>291</v>
      </c>
      <c r="B75" s="386"/>
      <c r="C75" s="51">
        <v>30</v>
      </c>
      <c r="D75" s="51"/>
    </row>
    <row r="76" spans="1:4" ht="16.5" thickBot="1" x14ac:dyDescent="0.3">
      <c r="A76" s="81" t="s">
        <v>292</v>
      </c>
      <c r="B76" s="268">
        <f t="shared" ref="B76" si="8">B75/$B$27</f>
        <v>0</v>
      </c>
      <c r="C76" s="51"/>
      <c r="D76" s="51"/>
    </row>
    <row r="77" spans="1:4" ht="16.5" thickBot="1" x14ac:dyDescent="0.3">
      <c r="A77" s="81" t="s">
        <v>293</v>
      </c>
      <c r="B77" s="385"/>
      <c r="C77" s="51">
        <v>1</v>
      </c>
      <c r="D77" s="51"/>
    </row>
    <row r="78" spans="1:4" ht="16.5" thickBot="1" x14ac:dyDescent="0.3">
      <c r="A78" s="81" t="s">
        <v>294</v>
      </c>
      <c r="B78" s="385"/>
      <c r="C78" s="51">
        <v>2</v>
      </c>
      <c r="D78" s="51"/>
    </row>
    <row r="79" spans="1:4" ht="16.5" thickBot="1" x14ac:dyDescent="0.3">
      <c r="A79" s="266" t="s">
        <v>291</v>
      </c>
      <c r="B79" s="386"/>
      <c r="C79" s="51">
        <v>30</v>
      </c>
      <c r="D79" s="51"/>
    </row>
    <row r="80" spans="1:4" ht="16.5" thickBot="1" x14ac:dyDescent="0.3">
      <c r="A80" s="81" t="s">
        <v>292</v>
      </c>
      <c r="B80" s="268">
        <f t="shared" ref="B80" si="9">B79/$B$27</f>
        <v>0</v>
      </c>
      <c r="C80" s="51"/>
      <c r="D80" s="51"/>
    </row>
    <row r="81" spans="1:4" ht="16.5" thickBot="1" x14ac:dyDescent="0.3">
      <c r="A81" s="81" t="s">
        <v>293</v>
      </c>
      <c r="B81" s="385"/>
      <c r="C81" s="51">
        <v>1</v>
      </c>
      <c r="D81" s="51"/>
    </row>
    <row r="82" spans="1:4" ht="16.5" thickBot="1" x14ac:dyDescent="0.3">
      <c r="A82" s="81" t="s">
        <v>294</v>
      </c>
      <c r="B82" s="385"/>
      <c r="C82" s="51">
        <v>2</v>
      </c>
      <c r="D82" s="51"/>
    </row>
    <row r="83" spans="1:4" ht="15.6" customHeight="1" thickBot="1" x14ac:dyDescent="0.3">
      <c r="A83" s="80" t="s">
        <v>297</v>
      </c>
      <c r="B83" s="387">
        <f>B30/B27</f>
        <v>0</v>
      </c>
      <c r="C83" s="51"/>
      <c r="D83" s="51"/>
    </row>
    <row r="84" spans="1:4" ht="16.5" thickBot="1" x14ac:dyDescent="0.3">
      <c r="A84" s="82" t="s">
        <v>289</v>
      </c>
      <c r="B84" s="388"/>
      <c r="C84" s="51"/>
      <c r="D84" s="51"/>
    </row>
    <row r="85" spans="1:4" ht="16.5" thickBot="1" x14ac:dyDescent="0.3">
      <c r="A85" s="82" t="s">
        <v>298</v>
      </c>
      <c r="B85" s="387"/>
      <c r="C85" s="51"/>
      <c r="D85" s="51"/>
    </row>
    <row r="86" spans="1:4" ht="16.5" thickBot="1" x14ac:dyDescent="0.3">
      <c r="A86" s="82" t="s">
        <v>299</v>
      </c>
      <c r="B86" s="387"/>
      <c r="C86" s="51"/>
      <c r="D86" s="51"/>
    </row>
    <row r="87" spans="1:4" ht="16.5" thickBot="1" x14ac:dyDescent="0.3">
      <c r="A87" s="82" t="s">
        <v>300</v>
      </c>
      <c r="B87" s="387"/>
      <c r="C87" s="51"/>
      <c r="D87" s="51"/>
    </row>
    <row r="88" spans="1:4" ht="16.5" thickBot="1" x14ac:dyDescent="0.3">
      <c r="A88" s="78" t="s">
        <v>301</v>
      </c>
      <c r="B88" s="269">
        <f>B89/$B$27</f>
        <v>0</v>
      </c>
      <c r="C88" s="51"/>
      <c r="D88" s="51"/>
    </row>
    <row r="89" spans="1:4" ht="16.5" thickBot="1" x14ac:dyDescent="0.3">
      <c r="A89" s="78" t="s">
        <v>302</v>
      </c>
      <c r="B89" s="274">
        <f xml:space="preserve"> SUMIF(C33:C82, 1,B33:B82)</f>
        <v>0</v>
      </c>
      <c r="C89" s="51"/>
      <c r="D89" s="51"/>
    </row>
    <row r="90" spans="1:4" ht="16.5" thickBot="1" x14ac:dyDescent="0.3">
      <c r="A90" s="78" t="s">
        <v>303</v>
      </c>
      <c r="B90" s="269">
        <f>B91/$B$27</f>
        <v>0</v>
      </c>
      <c r="C90" s="51"/>
      <c r="D90" s="51"/>
    </row>
    <row r="91" spans="1:4" ht="16.5" thickBot="1" x14ac:dyDescent="0.3">
      <c r="A91" s="79" t="s">
        <v>304</v>
      </c>
      <c r="B91" s="274">
        <f xml:space="preserve"> SUMIF(C33:C82, 2,B33:B82)</f>
        <v>0</v>
      </c>
      <c r="C91" s="51"/>
      <c r="D91" s="51"/>
    </row>
    <row r="92" spans="1:4" ht="30" x14ac:dyDescent="0.25">
      <c r="A92" s="80" t="s">
        <v>305</v>
      </c>
      <c r="B92" s="82" t="s">
        <v>506</v>
      </c>
      <c r="C92" s="51"/>
      <c r="D92" s="51"/>
    </row>
    <row r="93" spans="1:4" x14ac:dyDescent="0.25">
      <c r="A93" s="83" t="s">
        <v>306</v>
      </c>
      <c r="B93" s="83" t="s">
        <v>558</v>
      </c>
      <c r="C93" s="51"/>
      <c r="D93" s="51"/>
    </row>
    <row r="94" spans="1:4" x14ac:dyDescent="0.25">
      <c r="A94" s="83" t="s">
        <v>307</v>
      </c>
      <c r="B94" s="83"/>
      <c r="C94" s="51"/>
      <c r="D94" s="51"/>
    </row>
    <row r="95" spans="1:4" x14ac:dyDescent="0.25">
      <c r="A95" s="83" t="s">
        <v>308</v>
      </c>
      <c r="B95" s="83"/>
      <c r="C95" s="51"/>
      <c r="D95" s="51"/>
    </row>
    <row r="96" spans="1:4" x14ac:dyDescent="0.25">
      <c r="A96" s="83" t="s">
        <v>309</v>
      </c>
      <c r="B96" s="83"/>
      <c r="C96" s="51"/>
      <c r="D96" s="51"/>
    </row>
    <row r="97" spans="1:4" ht="16.5" thickBot="1" x14ac:dyDescent="0.3">
      <c r="A97" s="84" t="s">
        <v>310</v>
      </c>
      <c r="B97" s="84"/>
      <c r="C97" s="51"/>
      <c r="D97" s="51"/>
    </row>
    <row r="98" spans="1:4" ht="30.75" thickBot="1" x14ac:dyDescent="0.3">
      <c r="A98" s="82" t="s">
        <v>311</v>
      </c>
      <c r="B98" s="270" t="s">
        <v>452</v>
      </c>
      <c r="C98" s="51"/>
      <c r="D98" s="51"/>
    </row>
    <row r="99" spans="1:4" ht="29.25" thickBot="1" x14ac:dyDescent="0.3">
      <c r="A99" s="78" t="s">
        <v>312</v>
      </c>
      <c r="B99" s="389">
        <v>7</v>
      </c>
      <c r="C99" s="51"/>
      <c r="D99" s="51"/>
    </row>
    <row r="100" spans="1:4" ht="28.5" customHeight="1" thickBot="1" x14ac:dyDescent="0.3">
      <c r="A100" s="82" t="s">
        <v>289</v>
      </c>
      <c r="B100" s="390"/>
      <c r="C100" s="51"/>
      <c r="D100" s="51"/>
    </row>
    <row r="101" spans="1:4" ht="16.5" thickBot="1" x14ac:dyDescent="0.3">
      <c r="A101" s="82" t="s">
        <v>313</v>
      </c>
      <c r="B101" s="389">
        <v>4</v>
      </c>
      <c r="C101" s="51"/>
      <c r="D101" s="51"/>
    </row>
    <row r="102" spans="1:4" ht="16.5" thickBot="1" x14ac:dyDescent="0.3">
      <c r="A102" s="82" t="s">
        <v>314</v>
      </c>
      <c r="B102" s="389">
        <v>3</v>
      </c>
      <c r="C102" s="51"/>
      <c r="D102" s="51"/>
    </row>
    <row r="103" spans="1:4" ht="16.5" thickBot="1" x14ac:dyDescent="0.3">
      <c r="A103" s="87" t="s">
        <v>315</v>
      </c>
      <c r="B103" s="273" t="s">
        <v>452</v>
      </c>
      <c r="C103" s="51"/>
      <c r="D103" s="51"/>
    </row>
    <row r="104" spans="1:4" ht="16.5" thickBot="1" x14ac:dyDescent="0.3">
      <c r="A104" s="78" t="s">
        <v>316</v>
      </c>
      <c r="B104" s="272"/>
      <c r="C104" s="51"/>
      <c r="D104" s="51"/>
    </row>
    <row r="105" spans="1:4" ht="16.5" thickBot="1" x14ac:dyDescent="0.3">
      <c r="A105" s="83" t="s">
        <v>317</v>
      </c>
      <c r="B105" s="273" t="s">
        <v>452</v>
      </c>
      <c r="C105" s="51"/>
      <c r="D105" s="51"/>
    </row>
    <row r="106" spans="1:4" ht="16.5" thickBot="1" x14ac:dyDescent="0.3">
      <c r="A106" s="83" t="s">
        <v>318</v>
      </c>
      <c r="B106" s="273" t="s">
        <v>452</v>
      </c>
      <c r="C106" s="51"/>
      <c r="D106" s="51"/>
    </row>
    <row r="107" spans="1:4" ht="16.5" thickBot="1" x14ac:dyDescent="0.3">
      <c r="A107" s="83" t="s">
        <v>319</v>
      </c>
      <c r="B107" s="273" t="s">
        <v>452</v>
      </c>
      <c r="C107" s="51"/>
      <c r="D107" s="51"/>
    </row>
    <row r="108" spans="1:4" ht="29.25" thickBot="1" x14ac:dyDescent="0.3">
      <c r="A108" s="88" t="s">
        <v>320</v>
      </c>
      <c r="B108" s="271" t="s">
        <v>513</v>
      </c>
      <c r="C108" s="51"/>
      <c r="D108" s="51"/>
    </row>
    <row r="109" spans="1:4" ht="28.5" x14ac:dyDescent="0.25">
      <c r="A109" s="80" t="s">
        <v>321</v>
      </c>
      <c r="B109" s="522" t="s">
        <v>411</v>
      </c>
      <c r="C109" s="51"/>
      <c r="D109" s="51"/>
    </row>
    <row r="110" spans="1:4" x14ac:dyDescent="0.25">
      <c r="A110" s="83" t="s">
        <v>322</v>
      </c>
      <c r="B110" s="523"/>
      <c r="C110" s="51"/>
      <c r="D110" s="51"/>
    </row>
    <row r="111" spans="1:4" x14ac:dyDescent="0.25">
      <c r="A111" s="83" t="s">
        <v>323</v>
      </c>
      <c r="B111" s="523"/>
      <c r="C111" s="51"/>
      <c r="D111" s="51"/>
    </row>
    <row r="112" spans="1:4" x14ac:dyDescent="0.25">
      <c r="A112" s="83" t="s">
        <v>324</v>
      </c>
      <c r="B112" s="523"/>
      <c r="C112" s="51"/>
      <c r="D112" s="51"/>
    </row>
    <row r="113" spans="1:4" x14ac:dyDescent="0.25">
      <c r="A113" s="83" t="s">
        <v>325</v>
      </c>
      <c r="B113" s="523"/>
      <c r="C113" s="51"/>
      <c r="D113" s="51"/>
    </row>
    <row r="114" spans="1:4" ht="16.5" thickBot="1" x14ac:dyDescent="0.3">
      <c r="A114" s="89" t="s">
        <v>326</v>
      </c>
      <c r="B114" s="524"/>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401" t="str">
        <f>CONCATENATE('1. паспорт местоположение'!A5:B5,'1. паспорт местоположение'!C5)</f>
        <v>Год раскрытия информации: 2023 год</v>
      </c>
      <c r="B4" s="401"/>
      <c r="C4" s="401"/>
      <c r="D4" s="401"/>
      <c r="E4" s="401"/>
      <c r="F4" s="401"/>
      <c r="G4" s="401"/>
      <c r="H4" s="401"/>
      <c r="I4" s="401"/>
      <c r="J4" s="401"/>
      <c r="K4" s="401"/>
      <c r="L4" s="401"/>
      <c r="M4" s="401"/>
      <c r="N4" s="401"/>
      <c r="O4" s="401"/>
      <c r="P4" s="401"/>
      <c r="Q4" s="401"/>
      <c r="R4" s="401"/>
      <c r="S4" s="401"/>
    </row>
    <row r="5" spans="1:28" s="10" customFormat="1" ht="15.75" x14ac:dyDescent="0.2">
      <c r="A5" s="133"/>
      <c r="B5" s="16"/>
      <c r="C5" s="16"/>
      <c r="D5" s="16"/>
      <c r="E5" s="16"/>
      <c r="F5" s="16"/>
      <c r="G5" s="16"/>
      <c r="H5" s="16"/>
      <c r="I5" s="16"/>
      <c r="J5" s="16"/>
      <c r="K5" s="16"/>
      <c r="L5" s="16"/>
      <c r="M5" s="16"/>
      <c r="N5" s="16"/>
      <c r="O5" s="16"/>
      <c r="P5" s="16"/>
      <c r="Q5" s="16"/>
      <c r="R5" s="16"/>
      <c r="S5" s="16"/>
    </row>
    <row r="6" spans="1:28" s="10" customFormat="1" ht="18.75" x14ac:dyDescent="0.2">
      <c r="A6" s="410" t="s">
        <v>6</v>
      </c>
      <c r="B6" s="410"/>
      <c r="C6" s="410"/>
      <c r="D6" s="410"/>
      <c r="E6" s="410"/>
      <c r="F6" s="410"/>
      <c r="G6" s="410"/>
      <c r="H6" s="410"/>
      <c r="I6" s="410"/>
      <c r="J6" s="410"/>
      <c r="K6" s="410"/>
      <c r="L6" s="410"/>
      <c r="M6" s="410"/>
      <c r="N6" s="410"/>
      <c r="O6" s="410"/>
      <c r="P6" s="410"/>
      <c r="Q6" s="410"/>
      <c r="R6" s="410"/>
      <c r="S6" s="410"/>
      <c r="T6" s="11"/>
      <c r="U6" s="11"/>
      <c r="V6" s="11"/>
      <c r="W6" s="11"/>
      <c r="X6" s="11"/>
      <c r="Y6" s="11"/>
      <c r="Z6" s="11"/>
      <c r="AA6" s="11"/>
      <c r="AB6" s="11"/>
    </row>
    <row r="7" spans="1:28" s="10" customFormat="1" ht="18.75" x14ac:dyDescent="0.2">
      <c r="A7" s="410"/>
      <c r="B7" s="410"/>
      <c r="C7" s="410"/>
      <c r="D7" s="410"/>
      <c r="E7" s="410"/>
      <c r="F7" s="410"/>
      <c r="G7" s="410"/>
      <c r="H7" s="410"/>
      <c r="I7" s="410"/>
      <c r="J7" s="410"/>
      <c r="K7" s="410"/>
      <c r="L7" s="410"/>
      <c r="M7" s="410"/>
      <c r="N7" s="410"/>
      <c r="O7" s="410"/>
      <c r="P7" s="410"/>
      <c r="Q7" s="410"/>
      <c r="R7" s="410"/>
      <c r="S7" s="410"/>
      <c r="T7" s="11"/>
      <c r="U7" s="11"/>
      <c r="V7" s="11"/>
      <c r="W7" s="11"/>
      <c r="X7" s="11"/>
      <c r="Y7" s="11"/>
      <c r="Z7" s="11"/>
      <c r="AA7" s="11"/>
      <c r="AB7" s="11"/>
    </row>
    <row r="8" spans="1:28" s="10" customFormat="1" ht="18.75" x14ac:dyDescent="0.2">
      <c r="A8" s="411" t="str">
        <f>'1. паспорт местоположение'!A9:C9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11"/>
      <c r="U8" s="11"/>
      <c r="V8" s="11"/>
      <c r="W8" s="11"/>
      <c r="X8" s="11"/>
      <c r="Y8" s="11"/>
      <c r="Z8" s="11"/>
      <c r="AA8" s="11"/>
      <c r="AB8" s="11"/>
    </row>
    <row r="9" spans="1:28" s="10" customFormat="1" ht="18.75" x14ac:dyDescent="0.2">
      <c r="A9" s="407" t="s">
        <v>5</v>
      </c>
      <c r="B9" s="407"/>
      <c r="C9" s="407"/>
      <c r="D9" s="407"/>
      <c r="E9" s="407"/>
      <c r="F9" s="407"/>
      <c r="G9" s="407"/>
      <c r="H9" s="407"/>
      <c r="I9" s="407"/>
      <c r="J9" s="407"/>
      <c r="K9" s="407"/>
      <c r="L9" s="407"/>
      <c r="M9" s="407"/>
      <c r="N9" s="407"/>
      <c r="O9" s="407"/>
      <c r="P9" s="407"/>
      <c r="Q9" s="407"/>
      <c r="R9" s="407"/>
      <c r="S9" s="407"/>
      <c r="T9" s="11"/>
      <c r="U9" s="11"/>
      <c r="V9" s="11"/>
      <c r="W9" s="11"/>
      <c r="X9" s="11"/>
      <c r="Y9" s="11"/>
      <c r="Z9" s="11"/>
      <c r="AA9" s="11"/>
      <c r="AB9" s="11"/>
    </row>
    <row r="10" spans="1:28" s="10" customFormat="1" ht="18.75" x14ac:dyDescent="0.2">
      <c r="A10" s="410"/>
      <c r="B10" s="410"/>
      <c r="C10" s="410"/>
      <c r="D10" s="410"/>
      <c r="E10" s="410"/>
      <c r="F10" s="410"/>
      <c r="G10" s="410"/>
      <c r="H10" s="410"/>
      <c r="I10" s="410"/>
      <c r="J10" s="410"/>
      <c r="K10" s="410"/>
      <c r="L10" s="410"/>
      <c r="M10" s="410"/>
      <c r="N10" s="410"/>
      <c r="O10" s="410"/>
      <c r="P10" s="410"/>
      <c r="Q10" s="410"/>
      <c r="R10" s="410"/>
      <c r="S10" s="410"/>
      <c r="T10" s="11"/>
      <c r="U10" s="11"/>
      <c r="V10" s="11"/>
      <c r="W10" s="11"/>
      <c r="X10" s="11"/>
      <c r="Y10" s="11"/>
      <c r="Z10" s="11"/>
      <c r="AA10" s="11"/>
      <c r="AB10" s="11"/>
    </row>
    <row r="11" spans="1:28" s="10" customFormat="1" ht="18.75" x14ac:dyDescent="0.2">
      <c r="A11" s="411" t="str">
        <f>'1. паспорт местоположение'!A12:C12</f>
        <v>L_19-0961</v>
      </c>
      <c r="B11" s="411"/>
      <c r="C11" s="411"/>
      <c r="D11" s="411"/>
      <c r="E11" s="411"/>
      <c r="F11" s="411"/>
      <c r="G11" s="411"/>
      <c r="H11" s="411"/>
      <c r="I11" s="411"/>
      <c r="J11" s="411"/>
      <c r="K11" s="411"/>
      <c r="L11" s="411"/>
      <c r="M11" s="411"/>
      <c r="N11" s="411"/>
      <c r="O11" s="411"/>
      <c r="P11" s="411"/>
      <c r="Q11" s="411"/>
      <c r="R11" s="411"/>
      <c r="S11" s="411"/>
      <c r="T11" s="11"/>
      <c r="U11" s="11"/>
      <c r="V11" s="11"/>
      <c r="W11" s="11"/>
      <c r="X11" s="11"/>
      <c r="Y11" s="11"/>
      <c r="Z11" s="11"/>
      <c r="AA11" s="11"/>
      <c r="AB11" s="11"/>
    </row>
    <row r="12" spans="1:28" s="10" customFormat="1" ht="18.75" x14ac:dyDescent="0.2">
      <c r="A12" s="407" t="s">
        <v>4</v>
      </c>
      <c r="B12" s="407"/>
      <c r="C12" s="407"/>
      <c r="D12" s="407"/>
      <c r="E12" s="407"/>
      <c r="F12" s="407"/>
      <c r="G12" s="407"/>
      <c r="H12" s="407"/>
      <c r="I12" s="407"/>
      <c r="J12" s="407"/>
      <c r="K12" s="407"/>
      <c r="L12" s="407"/>
      <c r="M12" s="407"/>
      <c r="N12" s="407"/>
      <c r="O12" s="407"/>
      <c r="P12" s="407"/>
      <c r="Q12" s="407"/>
      <c r="R12" s="407"/>
      <c r="S12" s="407"/>
      <c r="T12" s="11"/>
      <c r="U12" s="11"/>
      <c r="V12" s="11"/>
      <c r="W12" s="11"/>
      <c r="X12" s="11"/>
      <c r="Y12" s="11"/>
      <c r="Z12" s="11"/>
      <c r="AA12" s="11"/>
      <c r="AB12" s="11"/>
    </row>
    <row r="13" spans="1:28" s="7"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8"/>
      <c r="U13" s="8"/>
      <c r="V13" s="8"/>
      <c r="W13" s="8"/>
      <c r="X13" s="8"/>
      <c r="Y13" s="8"/>
      <c r="Z13" s="8"/>
      <c r="AA13" s="8"/>
      <c r="AB13" s="8"/>
    </row>
    <row r="14" spans="1:28" s="2" customFormat="1" ht="15.75" x14ac:dyDescent="0.2">
      <c r="A14" s="406" t="str">
        <f>'1. паспорт местоположение'!A15:C15</f>
        <v>Строительство КЛ 15 кВ взамен существующих ВЛ 15 кВ № 15-186 (инв. № 5115873), № 15-09 (инв. № 5115424), № 15-181 (инв. № 5115437), № 15-279 (инв. № 5115743) протяженностью 5,71 км в Мамоновском районе</v>
      </c>
      <c r="B14" s="406"/>
      <c r="C14" s="406"/>
      <c r="D14" s="406"/>
      <c r="E14" s="406"/>
      <c r="F14" s="406"/>
      <c r="G14" s="406"/>
      <c r="H14" s="406"/>
      <c r="I14" s="406"/>
      <c r="J14" s="406"/>
      <c r="K14" s="406"/>
      <c r="L14" s="406"/>
      <c r="M14" s="406"/>
      <c r="N14" s="406"/>
      <c r="O14" s="406"/>
      <c r="P14" s="406"/>
      <c r="Q14" s="406"/>
      <c r="R14" s="406"/>
      <c r="S14" s="406"/>
      <c r="T14" s="6"/>
      <c r="U14" s="6"/>
      <c r="V14" s="6"/>
      <c r="W14" s="6"/>
      <c r="X14" s="6"/>
      <c r="Y14" s="6"/>
      <c r="Z14" s="6"/>
      <c r="AA14" s="6"/>
      <c r="AB14" s="6"/>
    </row>
    <row r="15" spans="1:28" s="2" customFormat="1" ht="15" customHeight="1" x14ac:dyDescent="0.2">
      <c r="A15" s="407" t="s">
        <v>3</v>
      </c>
      <c r="B15" s="407"/>
      <c r="C15" s="407"/>
      <c r="D15" s="407"/>
      <c r="E15" s="407"/>
      <c r="F15" s="407"/>
      <c r="G15" s="407"/>
      <c r="H15" s="407"/>
      <c r="I15" s="407"/>
      <c r="J15" s="407"/>
      <c r="K15" s="407"/>
      <c r="L15" s="407"/>
      <c r="M15" s="407"/>
      <c r="N15" s="407"/>
      <c r="O15" s="407"/>
      <c r="P15" s="407"/>
      <c r="Q15" s="407"/>
      <c r="R15" s="407"/>
      <c r="S15" s="407"/>
      <c r="T15" s="4"/>
      <c r="U15" s="4"/>
      <c r="V15" s="4"/>
      <c r="W15" s="4"/>
      <c r="X15" s="4"/>
      <c r="Y15" s="4"/>
      <c r="Z15" s="4"/>
      <c r="AA15" s="4"/>
      <c r="AB15" s="4"/>
    </row>
    <row r="16" spans="1:28" s="2"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3"/>
      <c r="U16" s="3"/>
      <c r="V16" s="3"/>
      <c r="W16" s="3"/>
      <c r="X16" s="3"/>
      <c r="Y16" s="3"/>
    </row>
    <row r="17" spans="1:28" s="2" customFormat="1" ht="45.75" customHeight="1" x14ac:dyDescent="0.2">
      <c r="A17" s="399" t="s">
        <v>356</v>
      </c>
      <c r="B17" s="399"/>
      <c r="C17" s="399"/>
      <c r="D17" s="399"/>
      <c r="E17" s="399"/>
      <c r="F17" s="399"/>
      <c r="G17" s="399"/>
      <c r="H17" s="399"/>
      <c r="I17" s="399"/>
      <c r="J17" s="399"/>
      <c r="K17" s="399"/>
      <c r="L17" s="399"/>
      <c r="M17" s="399"/>
      <c r="N17" s="399"/>
      <c r="O17" s="399"/>
      <c r="P17" s="399"/>
      <c r="Q17" s="399"/>
      <c r="R17" s="399"/>
      <c r="S17" s="399"/>
      <c r="T17" s="5"/>
      <c r="U17" s="5"/>
      <c r="V17" s="5"/>
      <c r="W17" s="5"/>
      <c r="X17" s="5"/>
      <c r="Y17" s="5"/>
      <c r="Z17" s="5"/>
      <c r="AA17" s="5"/>
      <c r="AB17" s="5"/>
    </row>
    <row r="18" spans="1:28" s="2"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3"/>
      <c r="U18" s="3"/>
      <c r="V18" s="3"/>
      <c r="W18" s="3"/>
      <c r="X18" s="3"/>
      <c r="Y18" s="3"/>
    </row>
    <row r="19" spans="1:28" s="2" customFormat="1" ht="54" customHeight="1" x14ac:dyDescent="0.2">
      <c r="A19" s="413" t="s">
        <v>2</v>
      </c>
      <c r="B19" s="413" t="s">
        <v>93</v>
      </c>
      <c r="C19" s="414" t="s">
        <v>280</v>
      </c>
      <c r="D19" s="413" t="s">
        <v>279</v>
      </c>
      <c r="E19" s="413" t="s">
        <v>92</v>
      </c>
      <c r="F19" s="413" t="s">
        <v>91</v>
      </c>
      <c r="G19" s="413" t="s">
        <v>275</v>
      </c>
      <c r="H19" s="413" t="s">
        <v>90</v>
      </c>
      <c r="I19" s="413" t="s">
        <v>89</v>
      </c>
      <c r="J19" s="413" t="s">
        <v>88</v>
      </c>
      <c r="K19" s="413" t="s">
        <v>87</v>
      </c>
      <c r="L19" s="413" t="s">
        <v>86</v>
      </c>
      <c r="M19" s="413" t="s">
        <v>85</v>
      </c>
      <c r="N19" s="413" t="s">
        <v>84</v>
      </c>
      <c r="O19" s="413" t="s">
        <v>83</v>
      </c>
      <c r="P19" s="413" t="s">
        <v>82</v>
      </c>
      <c r="Q19" s="413" t="s">
        <v>278</v>
      </c>
      <c r="R19" s="413"/>
      <c r="S19" s="416" t="s">
        <v>350</v>
      </c>
      <c r="T19" s="3"/>
      <c r="U19" s="3"/>
      <c r="V19" s="3"/>
      <c r="W19" s="3"/>
      <c r="X19" s="3"/>
      <c r="Y19" s="3"/>
    </row>
    <row r="20" spans="1:28" s="2" customFormat="1" ht="180.75" customHeight="1" x14ac:dyDescent="0.2">
      <c r="A20" s="413"/>
      <c r="B20" s="413"/>
      <c r="C20" s="415"/>
      <c r="D20" s="413"/>
      <c r="E20" s="413"/>
      <c r="F20" s="413"/>
      <c r="G20" s="413"/>
      <c r="H20" s="413"/>
      <c r="I20" s="413"/>
      <c r="J20" s="413"/>
      <c r="K20" s="413"/>
      <c r="L20" s="413"/>
      <c r="M20" s="413"/>
      <c r="N20" s="413"/>
      <c r="O20" s="413"/>
      <c r="P20" s="413"/>
      <c r="Q20" s="36" t="s">
        <v>276</v>
      </c>
      <c r="R20" s="37" t="s">
        <v>277</v>
      </c>
      <c r="S20" s="416"/>
      <c r="T20" s="26"/>
      <c r="U20" s="26"/>
      <c r="V20" s="26"/>
      <c r="W20" s="26"/>
      <c r="X20" s="26"/>
      <c r="Y20" s="26"/>
      <c r="Z20" s="25"/>
      <c r="AA20" s="25"/>
      <c r="AB20" s="25"/>
    </row>
    <row r="21" spans="1:28" s="2" customFormat="1" ht="18.75" x14ac:dyDescent="0.2">
      <c r="A21" s="36">
        <v>1</v>
      </c>
      <c r="B21" s="39">
        <v>2</v>
      </c>
      <c r="C21" s="36">
        <v>3</v>
      </c>
      <c r="D21" s="39">
        <v>4</v>
      </c>
      <c r="E21" s="36">
        <v>5</v>
      </c>
      <c r="F21" s="39">
        <v>6</v>
      </c>
      <c r="G21" s="92">
        <v>7</v>
      </c>
      <c r="H21" s="93">
        <v>8</v>
      </c>
      <c r="I21" s="92">
        <v>9</v>
      </c>
      <c r="J21" s="93">
        <v>10</v>
      </c>
      <c r="K21" s="92">
        <v>11</v>
      </c>
      <c r="L21" s="93">
        <v>12</v>
      </c>
      <c r="M21" s="92">
        <v>13</v>
      </c>
      <c r="N21" s="93">
        <v>14</v>
      </c>
      <c r="O21" s="92">
        <v>15</v>
      </c>
      <c r="P21" s="93">
        <v>16</v>
      </c>
      <c r="Q21" s="92">
        <v>17</v>
      </c>
      <c r="R21" s="93">
        <v>18</v>
      </c>
      <c r="S21" s="92">
        <v>19</v>
      </c>
      <c r="T21" s="26"/>
      <c r="U21" s="26"/>
      <c r="V21" s="26"/>
      <c r="W21" s="26"/>
      <c r="X21" s="26"/>
      <c r="Y21" s="26"/>
      <c r="Z21" s="25"/>
      <c r="AA21" s="25"/>
      <c r="AB21" s="25"/>
    </row>
    <row r="22" spans="1:28" s="2" customFormat="1" ht="32.25" customHeight="1" x14ac:dyDescent="0.2">
      <c r="A22" s="36" t="s">
        <v>274</v>
      </c>
      <c r="B22" s="128" t="s">
        <v>274</v>
      </c>
      <c r="C22" s="128" t="s">
        <v>274</v>
      </c>
      <c r="D22" s="128" t="s">
        <v>274</v>
      </c>
      <c r="E22" s="128" t="s">
        <v>274</v>
      </c>
      <c r="F22" s="128" t="s">
        <v>274</v>
      </c>
      <c r="G22" s="128" t="s">
        <v>274</v>
      </c>
      <c r="H22" s="128" t="s">
        <v>274</v>
      </c>
      <c r="I22" s="128" t="s">
        <v>274</v>
      </c>
      <c r="J22" s="128" t="s">
        <v>274</v>
      </c>
      <c r="K22" s="128" t="s">
        <v>274</v>
      </c>
      <c r="L22" s="128" t="s">
        <v>274</v>
      </c>
      <c r="M22" s="128" t="s">
        <v>274</v>
      </c>
      <c r="N22" s="128" t="s">
        <v>274</v>
      </c>
      <c r="O22" s="128" t="s">
        <v>274</v>
      </c>
      <c r="P22" s="128" t="s">
        <v>274</v>
      </c>
      <c r="Q22" s="128" t="s">
        <v>274</v>
      </c>
      <c r="R22" s="128" t="s">
        <v>274</v>
      </c>
      <c r="S22" s="128"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topLeftCell="A16"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401" t="str">
        <f>'2. паспорт  ТП'!A4</f>
        <v>Год раскрытия информации: 2023 год</v>
      </c>
      <c r="B5" s="401"/>
      <c r="C5" s="401"/>
      <c r="D5" s="401"/>
      <c r="E5" s="401"/>
      <c r="F5" s="401"/>
      <c r="G5" s="401"/>
      <c r="H5" s="401"/>
      <c r="I5" s="401"/>
      <c r="J5" s="401"/>
      <c r="K5" s="401"/>
      <c r="L5" s="401"/>
      <c r="M5" s="401"/>
      <c r="N5" s="401"/>
      <c r="O5" s="401"/>
      <c r="P5" s="401"/>
      <c r="Q5" s="401"/>
      <c r="R5" s="401"/>
      <c r="S5" s="401"/>
      <c r="T5" s="401"/>
    </row>
    <row r="6" spans="1:20" s="10" customFormat="1" x14ac:dyDescent="0.2">
      <c r="A6" s="133"/>
      <c r="B6" s="16"/>
      <c r="C6" s="16"/>
      <c r="D6" s="16"/>
      <c r="E6" s="16"/>
      <c r="F6" s="16"/>
      <c r="G6" s="16"/>
      <c r="H6" s="134"/>
      <c r="I6" s="16"/>
      <c r="J6" s="16"/>
      <c r="K6" s="16"/>
      <c r="L6" s="16"/>
      <c r="M6" s="16"/>
      <c r="N6" s="16"/>
      <c r="O6" s="16"/>
      <c r="P6" s="16"/>
      <c r="Q6" s="16"/>
      <c r="R6" s="16"/>
      <c r="S6" s="16"/>
      <c r="T6" s="16"/>
    </row>
    <row r="7" spans="1:20" s="10" customFormat="1" ht="18.75" x14ac:dyDescent="0.2">
      <c r="A7" s="410" t="s">
        <v>6</v>
      </c>
      <c r="B7" s="410"/>
      <c r="C7" s="410"/>
      <c r="D7" s="410"/>
      <c r="E7" s="410"/>
      <c r="F7" s="410"/>
      <c r="G7" s="410"/>
      <c r="H7" s="410"/>
      <c r="I7" s="410"/>
      <c r="J7" s="410"/>
      <c r="K7" s="410"/>
      <c r="L7" s="410"/>
      <c r="M7" s="410"/>
      <c r="N7" s="410"/>
      <c r="O7" s="410"/>
      <c r="P7" s="410"/>
      <c r="Q7" s="410"/>
      <c r="R7" s="410"/>
      <c r="S7" s="410"/>
      <c r="T7" s="410"/>
    </row>
    <row r="8" spans="1:20" s="10" customFormat="1" ht="18.75" x14ac:dyDescent="0.2">
      <c r="A8" s="410"/>
      <c r="B8" s="410"/>
      <c r="C8" s="410"/>
      <c r="D8" s="410"/>
      <c r="E8" s="410"/>
      <c r="F8" s="410"/>
      <c r="G8" s="410"/>
      <c r="H8" s="410"/>
      <c r="I8" s="410"/>
      <c r="J8" s="410"/>
      <c r="K8" s="410"/>
      <c r="L8" s="410"/>
      <c r="M8" s="410"/>
      <c r="N8" s="410"/>
      <c r="O8" s="410"/>
      <c r="P8" s="410"/>
      <c r="Q8" s="410"/>
      <c r="R8" s="410"/>
      <c r="S8" s="410"/>
      <c r="T8" s="410"/>
    </row>
    <row r="9" spans="1:20" s="10" customFormat="1" ht="18.75" customHeight="1" x14ac:dyDescent="0.2">
      <c r="A9" s="411" t="str">
        <f>'2. паспорт  ТП'!A8</f>
        <v>Акционерное общество "Россети Янтарь"</v>
      </c>
      <c r="B9" s="411"/>
      <c r="C9" s="411"/>
      <c r="D9" s="411"/>
      <c r="E9" s="411"/>
      <c r="F9" s="411"/>
      <c r="G9" s="411"/>
      <c r="H9" s="411"/>
      <c r="I9" s="411"/>
      <c r="J9" s="411"/>
      <c r="K9" s="411"/>
      <c r="L9" s="411"/>
      <c r="M9" s="411"/>
      <c r="N9" s="411"/>
      <c r="O9" s="411"/>
      <c r="P9" s="411"/>
      <c r="Q9" s="411"/>
      <c r="R9" s="411"/>
      <c r="S9" s="411"/>
      <c r="T9" s="411"/>
    </row>
    <row r="10" spans="1:20" s="10" customFormat="1" ht="18.75" customHeight="1" x14ac:dyDescent="0.2">
      <c r="A10" s="407" t="s">
        <v>5</v>
      </c>
      <c r="B10" s="407"/>
      <c r="C10" s="407"/>
      <c r="D10" s="407"/>
      <c r="E10" s="407"/>
      <c r="F10" s="407"/>
      <c r="G10" s="407"/>
      <c r="H10" s="407"/>
      <c r="I10" s="407"/>
      <c r="J10" s="407"/>
      <c r="K10" s="407"/>
      <c r="L10" s="407"/>
      <c r="M10" s="407"/>
      <c r="N10" s="407"/>
      <c r="O10" s="407"/>
      <c r="P10" s="407"/>
      <c r="Q10" s="407"/>
      <c r="R10" s="407"/>
      <c r="S10" s="407"/>
      <c r="T10" s="407"/>
    </row>
    <row r="11" spans="1:20" s="10" customFormat="1" ht="18.75" x14ac:dyDescent="0.2">
      <c r="A11" s="410"/>
      <c r="B11" s="410"/>
      <c r="C11" s="410"/>
      <c r="D11" s="410"/>
      <c r="E11" s="410"/>
      <c r="F11" s="410"/>
      <c r="G11" s="410"/>
      <c r="H11" s="410"/>
      <c r="I11" s="410"/>
      <c r="J11" s="410"/>
      <c r="K11" s="410"/>
      <c r="L11" s="410"/>
      <c r="M11" s="410"/>
      <c r="N11" s="410"/>
      <c r="O11" s="410"/>
      <c r="P11" s="410"/>
      <c r="Q11" s="410"/>
      <c r="R11" s="410"/>
      <c r="S11" s="410"/>
      <c r="T11" s="410"/>
    </row>
    <row r="12" spans="1:20" s="10" customFormat="1" ht="18.75" customHeight="1" x14ac:dyDescent="0.2">
      <c r="A12" s="411" t="str">
        <f>'2. паспорт  ТП'!A11</f>
        <v>L_19-0961</v>
      </c>
      <c r="B12" s="411"/>
      <c r="C12" s="411"/>
      <c r="D12" s="411"/>
      <c r="E12" s="411"/>
      <c r="F12" s="411"/>
      <c r="G12" s="411"/>
      <c r="H12" s="411"/>
      <c r="I12" s="411"/>
      <c r="J12" s="411"/>
      <c r="K12" s="411"/>
      <c r="L12" s="411"/>
      <c r="M12" s="411"/>
      <c r="N12" s="411"/>
      <c r="O12" s="411"/>
      <c r="P12" s="411"/>
      <c r="Q12" s="411"/>
      <c r="R12" s="411"/>
      <c r="S12" s="411"/>
      <c r="T12" s="411"/>
    </row>
    <row r="13" spans="1:20" s="10" customFormat="1" ht="18.75" customHeight="1" x14ac:dyDescent="0.2">
      <c r="A13" s="407" t="s">
        <v>4</v>
      </c>
      <c r="B13" s="407"/>
      <c r="C13" s="407"/>
      <c r="D13" s="407"/>
      <c r="E13" s="407"/>
      <c r="F13" s="407"/>
      <c r="G13" s="407"/>
      <c r="H13" s="407"/>
      <c r="I13" s="407"/>
      <c r="J13" s="407"/>
      <c r="K13" s="407"/>
      <c r="L13" s="407"/>
      <c r="M13" s="407"/>
      <c r="N13" s="407"/>
      <c r="O13" s="407"/>
      <c r="P13" s="407"/>
      <c r="Q13" s="407"/>
      <c r="R13" s="407"/>
      <c r="S13" s="407"/>
      <c r="T13" s="407"/>
    </row>
    <row r="14" spans="1:20" s="7" customFormat="1" ht="15.75" customHeight="1" x14ac:dyDescent="0.2">
      <c r="A14" s="412"/>
      <c r="B14" s="412"/>
      <c r="C14" s="412"/>
      <c r="D14" s="412"/>
      <c r="E14" s="412"/>
      <c r="F14" s="412"/>
      <c r="G14" s="412"/>
      <c r="H14" s="412"/>
      <c r="I14" s="412"/>
      <c r="J14" s="412"/>
      <c r="K14" s="412"/>
      <c r="L14" s="412"/>
      <c r="M14" s="412"/>
      <c r="N14" s="412"/>
      <c r="O14" s="412"/>
      <c r="P14" s="412"/>
      <c r="Q14" s="412"/>
      <c r="R14" s="412"/>
      <c r="S14" s="412"/>
      <c r="T14" s="412"/>
    </row>
    <row r="15" spans="1:20" s="2" customFormat="1" ht="34.5" customHeight="1" x14ac:dyDescent="0.2">
      <c r="A15" s="406" t="str">
        <f>'2. паспорт  ТП'!A14</f>
        <v>Строительство КЛ 15 кВ взамен существующих ВЛ 15 кВ № 15-186 (инв. № 5115873), № 15-09 (инв. № 5115424), № 15-181 (инв. № 5115437), № 15-279 (инв. № 5115743) протяженностью 5,71 км в Мамоновском районе</v>
      </c>
      <c r="B15" s="406"/>
      <c r="C15" s="406"/>
      <c r="D15" s="406"/>
      <c r="E15" s="406"/>
      <c r="F15" s="406"/>
      <c r="G15" s="406"/>
      <c r="H15" s="406"/>
      <c r="I15" s="406"/>
      <c r="J15" s="406"/>
      <c r="K15" s="406"/>
      <c r="L15" s="406"/>
      <c r="M15" s="406"/>
      <c r="N15" s="406"/>
      <c r="O15" s="406"/>
      <c r="P15" s="406"/>
      <c r="Q15" s="406"/>
      <c r="R15" s="406"/>
      <c r="S15" s="406"/>
      <c r="T15" s="406"/>
    </row>
    <row r="16" spans="1:20" s="2" customFormat="1" ht="15" customHeight="1" x14ac:dyDescent="0.2">
      <c r="A16" s="398" t="s">
        <v>3</v>
      </c>
      <c r="B16" s="398"/>
      <c r="C16" s="398"/>
      <c r="D16" s="398"/>
      <c r="E16" s="398"/>
      <c r="F16" s="398"/>
      <c r="G16" s="398"/>
      <c r="H16" s="398"/>
      <c r="I16" s="398"/>
      <c r="J16" s="398"/>
      <c r="K16" s="398"/>
      <c r="L16" s="398"/>
      <c r="M16" s="398"/>
      <c r="N16" s="398"/>
      <c r="O16" s="398"/>
      <c r="P16" s="398"/>
      <c r="Q16" s="398"/>
      <c r="R16" s="398"/>
      <c r="S16" s="398"/>
      <c r="T16" s="398"/>
    </row>
    <row r="17" spans="1:113" s="2" customFormat="1" ht="15" customHeight="1" x14ac:dyDescent="0.2">
      <c r="A17" s="421"/>
      <c r="B17" s="421"/>
      <c r="C17" s="421"/>
      <c r="D17" s="421"/>
      <c r="E17" s="421"/>
      <c r="F17" s="421"/>
      <c r="G17" s="421"/>
      <c r="H17" s="421"/>
      <c r="I17" s="421"/>
      <c r="J17" s="421"/>
      <c r="K17" s="421"/>
      <c r="L17" s="421"/>
      <c r="M17" s="421"/>
      <c r="N17" s="421"/>
      <c r="O17" s="421"/>
      <c r="P17" s="421"/>
      <c r="Q17" s="421"/>
      <c r="R17" s="421"/>
      <c r="S17" s="421"/>
      <c r="T17" s="421"/>
    </row>
    <row r="18" spans="1:113" s="2" customFormat="1" ht="15" customHeight="1" x14ac:dyDescent="0.2">
      <c r="A18" s="400" t="s">
        <v>361</v>
      </c>
      <c r="B18" s="400"/>
      <c r="C18" s="400"/>
      <c r="D18" s="400"/>
      <c r="E18" s="400"/>
      <c r="F18" s="400"/>
      <c r="G18" s="400"/>
      <c r="H18" s="400"/>
      <c r="I18" s="400"/>
      <c r="J18" s="400"/>
      <c r="K18" s="400"/>
      <c r="L18" s="400"/>
      <c r="M18" s="400"/>
      <c r="N18" s="400"/>
      <c r="O18" s="400"/>
      <c r="P18" s="400"/>
      <c r="Q18" s="400"/>
      <c r="R18" s="400"/>
      <c r="S18" s="400"/>
      <c r="T18" s="400"/>
    </row>
    <row r="19" spans="1:113" s="48" customFormat="1" ht="21" customHeight="1" x14ac:dyDescent="0.25">
      <c r="A19" s="422"/>
      <c r="B19" s="422"/>
      <c r="C19" s="422"/>
      <c r="D19" s="422"/>
      <c r="E19" s="422"/>
      <c r="F19" s="422"/>
      <c r="G19" s="422"/>
      <c r="H19" s="422"/>
      <c r="I19" s="422"/>
      <c r="J19" s="422"/>
      <c r="K19" s="422"/>
      <c r="L19" s="422"/>
      <c r="M19" s="422"/>
      <c r="N19" s="422"/>
      <c r="O19" s="422"/>
      <c r="P19" s="422"/>
      <c r="Q19" s="422"/>
      <c r="R19" s="422"/>
      <c r="S19" s="422"/>
      <c r="T19" s="422"/>
    </row>
    <row r="20" spans="1:113" ht="46.5" customHeight="1" x14ac:dyDescent="0.25">
      <c r="A20" s="423" t="s">
        <v>2</v>
      </c>
      <c r="B20" s="426" t="s">
        <v>194</v>
      </c>
      <c r="C20" s="427"/>
      <c r="D20" s="430" t="s">
        <v>114</v>
      </c>
      <c r="E20" s="426" t="s">
        <v>389</v>
      </c>
      <c r="F20" s="427"/>
      <c r="G20" s="426" t="s">
        <v>213</v>
      </c>
      <c r="H20" s="427"/>
      <c r="I20" s="426" t="s">
        <v>113</v>
      </c>
      <c r="J20" s="427"/>
      <c r="K20" s="430" t="s">
        <v>112</v>
      </c>
      <c r="L20" s="426" t="s">
        <v>111</v>
      </c>
      <c r="M20" s="427"/>
      <c r="N20" s="426" t="s">
        <v>386</v>
      </c>
      <c r="O20" s="427"/>
      <c r="P20" s="430" t="s">
        <v>409</v>
      </c>
      <c r="Q20" s="418" t="s">
        <v>110</v>
      </c>
      <c r="R20" s="419"/>
      <c r="S20" s="418" t="s">
        <v>109</v>
      </c>
      <c r="T20" s="420"/>
    </row>
    <row r="21" spans="1:113" ht="204.75" customHeight="1" x14ac:dyDescent="0.25">
      <c r="A21" s="424"/>
      <c r="B21" s="428"/>
      <c r="C21" s="429"/>
      <c r="D21" s="432"/>
      <c r="E21" s="428"/>
      <c r="F21" s="429"/>
      <c r="G21" s="428"/>
      <c r="H21" s="429"/>
      <c r="I21" s="428"/>
      <c r="J21" s="429"/>
      <c r="K21" s="431"/>
      <c r="L21" s="428"/>
      <c r="M21" s="429"/>
      <c r="N21" s="428"/>
      <c r="O21" s="429"/>
      <c r="P21" s="431"/>
      <c r="Q21" s="66" t="s">
        <v>108</v>
      </c>
      <c r="R21" s="66" t="s">
        <v>360</v>
      </c>
      <c r="S21" s="66" t="s">
        <v>107</v>
      </c>
      <c r="T21" s="66" t="s">
        <v>106</v>
      </c>
    </row>
    <row r="22" spans="1:113" ht="51.75" customHeight="1" x14ac:dyDescent="0.25">
      <c r="A22" s="425"/>
      <c r="B22" s="98" t="s">
        <v>104</v>
      </c>
      <c r="C22" s="98" t="s">
        <v>105</v>
      </c>
      <c r="D22" s="431"/>
      <c r="E22" s="98" t="s">
        <v>104</v>
      </c>
      <c r="F22" s="98" t="s">
        <v>105</v>
      </c>
      <c r="G22" s="98" t="s">
        <v>104</v>
      </c>
      <c r="H22" s="98" t="s">
        <v>105</v>
      </c>
      <c r="I22" s="98" t="s">
        <v>104</v>
      </c>
      <c r="J22" s="98" t="s">
        <v>105</v>
      </c>
      <c r="K22" s="98" t="s">
        <v>104</v>
      </c>
      <c r="L22" s="98" t="s">
        <v>104</v>
      </c>
      <c r="M22" s="98" t="s">
        <v>105</v>
      </c>
      <c r="N22" s="98" t="s">
        <v>104</v>
      </c>
      <c r="O22" s="98" t="s">
        <v>105</v>
      </c>
      <c r="P22" s="99"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75" t="s">
        <v>274</v>
      </c>
      <c r="B24" s="281" t="s">
        <v>274</v>
      </c>
      <c r="C24" s="281" t="s">
        <v>274</v>
      </c>
      <c r="D24" s="276" t="s">
        <v>274</v>
      </c>
      <c r="E24" s="282" t="s">
        <v>274</v>
      </c>
      <c r="F24" s="277" t="s">
        <v>274</v>
      </c>
      <c r="G24" s="283" t="s">
        <v>274</v>
      </c>
      <c r="H24" s="283" t="s">
        <v>274</v>
      </c>
      <c r="I24" s="275" t="s">
        <v>274</v>
      </c>
      <c r="J24" s="275" t="s">
        <v>274</v>
      </c>
      <c r="K24" s="275" t="s">
        <v>274</v>
      </c>
      <c r="L24" s="275" t="s">
        <v>274</v>
      </c>
      <c r="M24" s="275" t="s">
        <v>274</v>
      </c>
      <c r="N24" s="284" t="s">
        <v>274</v>
      </c>
      <c r="O24" s="284" t="s">
        <v>274</v>
      </c>
      <c r="P24" s="275" t="s">
        <v>274</v>
      </c>
      <c r="Q24" s="278" t="s">
        <v>274</v>
      </c>
      <c r="R24" s="278" t="s">
        <v>274</v>
      </c>
      <c r="S24" s="278" t="s">
        <v>274</v>
      </c>
      <c r="T24" s="278"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17" t="s">
        <v>395</v>
      </c>
      <c r="C28" s="417"/>
      <c r="D28" s="417"/>
      <c r="E28" s="417"/>
      <c r="F28" s="417"/>
      <c r="G28" s="417"/>
      <c r="H28" s="417"/>
      <c r="I28" s="417"/>
      <c r="J28" s="417"/>
      <c r="K28" s="417"/>
      <c r="L28" s="417"/>
      <c r="M28" s="417"/>
      <c r="N28" s="417"/>
      <c r="O28" s="417"/>
      <c r="P28" s="417"/>
      <c r="Q28" s="417"/>
      <c r="R28" s="417"/>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5" zoomScale="70" zoomScaleSheetLayoutView="70" workbookViewId="0">
      <selection activeCell="O30" sqref="O30"/>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401" t="str">
        <f>'3.1. паспорт Техсостояние ПС'!A5</f>
        <v>Год раскрытия информации: 2023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0" customFormat="1" x14ac:dyDescent="0.2">
      <c r="A6" s="101"/>
      <c r="B6" s="101"/>
      <c r="C6" s="101"/>
      <c r="D6" s="101"/>
      <c r="E6" s="101"/>
      <c r="F6" s="101"/>
      <c r="G6" s="101"/>
      <c r="H6" s="101"/>
      <c r="I6" s="101"/>
      <c r="J6" s="101"/>
      <c r="K6" s="101"/>
      <c r="L6" s="101"/>
      <c r="M6" s="101"/>
      <c r="N6" s="101"/>
      <c r="O6" s="101"/>
      <c r="P6" s="101"/>
      <c r="Q6" s="101"/>
      <c r="R6" s="101"/>
      <c r="S6" s="101"/>
      <c r="T6" s="101"/>
      <c r="U6" s="16"/>
      <c r="V6" s="16"/>
      <c r="W6" s="16"/>
      <c r="X6" s="16"/>
      <c r="Y6" s="16"/>
      <c r="Z6" s="16"/>
      <c r="AA6" s="16"/>
    </row>
    <row r="7" spans="1:27" s="10" customFormat="1" ht="18.75" x14ac:dyDescent="0.2">
      <c r="A7" s="16"/>
      <c r="B7" s="16"/>
      <c r="C7" s="16"/>
      <c r="D7" s="16"/>
      <c r="E7" s="410" t="s">
        <v>6</v>
      </c>
      <c r="F7" s="410"/>
      <c r="G7" s="410"/>
      <c r="H7" s="410"/>
      <c r="I7" s="410"/>
      <c r="J7" s="410"/>
      <c r="K7" s="410"/>
      <c r="L7" s="410"/>
      <c r="M7" s="410"/>
      <c r="N7" s="410"/>
      <c r="O7" s="410"/>
      <c r="P7" s="410"/>
      <c r="Q7" s="410"/>
      <c r="R7" s="410"/>
      <c r="S7" s="410"/>
      <c r="T7" s="410"/>
      <c r="U7" s="410"/>
      <c r="V7" s="410"/>
      <c r="W7" s="410"/>
      <c r="X7" s="410"/>
      <c r="Y7" s="410"/>
      <c r="Z7" s="16"/>
      <c r="AA7" s="16"/>
    </row>
    <row r="8" spans="1:27" s="10" customFormat="1" ht="18.75" x14ac:dyDescent="0.2">
      <c r="A8" s="16"/>
      <c r="B8" s="16"/>
      <c r="C8" s="16"/>
      <c r="D8" s="16"/>
      <c r="E8" s="135"/>
      <c r="F8" s="135"/>
      <c r="G8" s="135"/>
      <c r="H8" s="135"/>
      <c r="I8" s="135"/>
      <c r="J8" s="135"/>
      <c r="K8" s="135"/>
      <c r="L8" s="135"/>
      <c r="M8" s="135"/>
      <c r="N8" s="135"/>
      <c r="O8" s="135"/>
      <c r="P8" s="135"/>
      <c r="Q8" s="135"/>
      <c r="R8" s="135"/>
      <c r="S8" s="136"/>
      <c r="T8" s="136"/>
      <c r="U8" s="136"/>
      <c r="V8" s="136"/>
      <c r="W8" s="136"/>
      <c r="X8" s="16"/>
      <c r="Y8" s="16"/>
      <c r="Z8" s="16"/>
      <c r="AA8" s="16"/>
    </row>
    <row r="9" spans="1:27" s="10" customFormat="1" ht="18.75" customHeight="1" x14ac:dyDescent="0.2">
      <c r="A9" s="16"/>
      <c r="B9" s="16"/>
      <c r="C9" s="16"/>
      <c r="D9" s="16"/>
      <c r="E9" s="411" t="str">
        <f>'3.1. паспорт Техсостояние ПС'!A9</f>
        <v>Акционерное общество "Россети Янтарь"</v>
      </c>
      <c r="F9" s="411"/>
      <c r="G9" s="411"/>
      <c r="H9" s="411"/>
      <c r="I9" s="411"/>
      <c r="J9" s="411"/>
      <c r="K9" s="411"/>
      <c r="L9" s="411"/>
      <c r="M9" s="411"/>
      <c r="N9" s="411"/>
      <c r="O9" s="411"/>
      <c r="P9" s="411"/>
      <c r="Q9" s="411"/>
      <c r="R9" s="411"/>
      <c r="S9" s="411"/>
      <c r="T9" s="411"/>
      <c r="U9" s="411"/>
      <c r="V9" s="411"/>
      <c r="W9" s="411"/>
      <c r="X9" s="411"/>
      <c r="Y9" s="411"/>
      <c r="Z9" s="16"/>
      <c r="AA9" s="16"/>
    </row>
    <row r="10" spans="1:27" s="10" customFormat="1" ht="18.75" customHeight="1" x14ac:dyDescent="0.2">
      <c r="A10" s="16"/>
      <c r="B10" s="16"/>
      <c r="C10" s="16"/>
      <c r="D10" s="16"/>
      <c r="E10" s="407" t="s">
        <v>5</v>
      </c>
      <c r="F10" s="407"/>
      <c r="G10" s="407"/>
      <c r="H10" s="407"/>
      <c r="I10" s="407"/>
      <c r="J10" s="407"/>
      <c r="K10" s="407"/>
      <c r="L10" s="407"/>
      <c r="M10" s="407"/>
      <c r="N10" s="407"/>
      <c r="O10" s="407"/>
      <c r="P10" s="407"/>
      <c r="Q10" s="407"/>
      <c r="R10" s="407"/>
      <c r="S10" s="407"/>
      <c r="T10" s="407"/>
      <c r="U10" s="407"/>
      <c r="V10" s="407"/>
      <c r="W10" s="407"/>
      <c r="X10" s="407"/>
      <c r="Y10" s="407"/>
      <c r="Z10" s="16"/>
      <c r="AA10" s="16"/>
    </row>
    <row r="11" spans="1:27" s="10" customFormat="1" ht="18.75" x14ac:dyDescent="0.2">
      <c r="A11" s="16"/>
      <c r="B11" s="16"/>
      <c r="C11" s="16"/>
      <c r="D11" s="16"/>
      <c r="E11" s="135"/>
      <c r="F11" s="135"/>
      <c r="G11" s="135"/>
      <c r="H11" s="135"/>
      <c r="I11" s="135"/>
      <c r="J11" s="135"/>
      <c r="K11" s="135"/>
      <c r="L11" s="135"/>
      <c r="M11" s="135"/>
      <c r="N11" s="135"/>
      <c r="O11" s="135"/>
      <c r="P11" s="135"/>
      <c r="Q11" s="135"/>
      <c r="R11" s="135"/>
      <c r="S11" s="136"/>
      <c r="T11" s="136"/>
      <c r="U11" s="136"/>
      <c r="V11" s="136"/>
      <c r="W11" s="136"/>
      <c r="X11" s="16"/>
      <c r="Y11" s="16"/>
      <c r="Z11" s="16"/>
      <c r="AA11" s="16"/>
    </row>
    <row r="12" spans="1:27" s="10" customFormat="1" ht="18.75" customHeight="1" x14ac:dyDescent="0.2">
      <c r="A12" s="16"/>
      <c r="B12" s="16"/>
      <c r="C12" s="16"/>
      <c r="D12" s="16"/>
      <c r="E12" s="411" t="str">
        <f>'1. паспорт местоположение'!A12</f>
        <v>L_19-0961</v>
      </c>
      <c r="F12" s="411"/>
      <c r="G12" s="411"/>
      <c r="H12" s="411"/>
      <c r="I12" s="411"/>
      <c r="J12" s="411"/>
      <c r="K12" s="411"/>
      <c r="L12" s="411"/>
      <c r="M12" s="411"/>
      <c r="N12" s="411"/>
      <c r="O12" s="411"/>
      <c r="P12" s="411"/>
      <c r="Q12" s="411"/>
      <c r="R12" s="411"/>
      <c r="S12" s="411"/>
      <c r="T12" s="411"/>
      <c r="U12" s="411"/>
      <c r="V12" s="411"/>
      <c r="W12" s="411"/>
      <c r="X12" s="411"/>
      <c r="Y12" s="411"/>
      <c r="Z12" s="16"/>
      <c r="AA12" s="16"/>
    </row>
    <row r="13" spans="1:27" s="10" customFormat="1" ht="18.75" customHeight="1" x14ac:dyDescent="0.2">
      <c r="A13" s="16"/>
      <c r="B13" s="16"/>
      <c r="C13" s="16"/>
      <c r="D13" s="16"/>
      <c r="E13" s="407" t="s">
        <v>4</v>
      </c>
      <c r="F13" s="407"/>
      <c r="G13" s="407"/>
      <c r="H13" s="407"/>
      <c r="I13" s="407"/>
      <c r="J13" s="407"/>
      <c r="K13" s="407"/>
      <c r="L13" s="407"/>
      <c r="M13" s="407"/>
      <c r="N13" s="407"/>
      <c r="O13" s="407"/>
      <c r="P13" s="407"/>
      <c r="Q13" s="407"/>
      <c r="R13" s="407"/>
      <c r="S13" s="407"/>
      <c r="T13" s="407"/>
      <c r="U13" s="407"/>
      <c r="V13" s="407"/>
      <c r="W13" s="407"/>
      <c r="X13" s="407"/>
      <c r="Y13" s="407"/>
      <c r="Z13" s="16"/>
      <c r="AA13" s="16"/>
    </row>
    <row r="14" spans="1:27" s="7" customFormat="1" ht="15.75" customHeight="1" x14ac:dyDescent="0.2">
      <c r="A14" s="137"/>
      <c r="B14" s="137"/>
      <c r="C14" s="137"/>
      <c r="D14" s="137"/>
      <c r="E14" s="138"/>
      <c r="F14" s="138"/>
      <c r="G14" s="138"/>
      <c r="H14" s="138"/>
      <c r="I14" s="138"/>
      <c r="J14" s="138"/>
      <c r="K14" s="138"/>
      <c r="L14" s="138"/>
      <c r="M14" s="138"/>
      <c r="N14" s="138"/>
      <c r="O14" s="138"/>
      <c r="P14" s="138"/>
      <c r="Q14" s="138"/>
      <c r="R14" s="138"/>
      <c r="S14" s="138"/>
      <c r="T14" s="138"/>
      <c r="U14" s="138"/>
      <c r="V14" s="138"/>
      <c r="W14" s="138"/>
      <c r="X14" s="137"/>
      <c r="Y14" s="137"/>
      <c r="Z14" s="137"/>
      <c r="AA14" s="137"/>
    </row>
    <row r="15" spans="1:27" s="2" customFormat="1" ht="39" customHeight="1" x14ac:dyDescent="0.2">
      <c r="A15" s="139"/>
      <c r="B15" s="139"/>
      <c r="C15" s="139"/>
      <c r="D15" s="139"/>
      <c r="E15" s="406" t="str">
        <f>'3.1. паспорт Техсостояние ПС'!A15</f>
        <v>Строительство КЛ 15 кВ взамен существующих ВЛ 15 кВ № 15-186 (инв. № 5115873), № 15-09 (инв. № 5115424), № 15-181 (инв. № 5115437), № 15-279 (инв. № 5115743) протяженностью 5,71 км в Мамоновском районе</v>
      </c>
      <c r="F15" s="406"/>
      <c r="G15" s="406"/>
      <c r="H15" s="406"/>
      <c r="I15" s="406"/>
      <c r="J15" s="406"/>
      <c r="K15" s="406"/>
      <c r="L15" s="406"/>
      <c r="M15" s="406"/>
      <c r="N15" s="406"/>
      <c r="O15" s="406"/>
      <c r="P15" s="406"/>
      <c r="Q15" s="406"/>
      <c r="R15" s="406"/>
      <c r="S15" s="406"/>
      <c r="T15" s="406"/>
      <c r="U15" s="406"/>
      <c r="V15" s="406"/>
      <c r="W15" s="406"/>
      <c r="X15" s="406"/>
      <c r="Y15" s="406"/>
      <c r="Z15" s="139"/>
      <c r="AA15" s="139"/>
    </row>
    <row r="16" spans="1:27" s="2" customFormat="1" ht="15" customHeight="1" x14ac:dyDescent="0.2">
      <c r="E16" s="398" t="s">
        <v>3</v>
      </c>
      <c r="F16" s="398"/>
      <c r="G16" s="398"/>
      <c r="H16" s="398"/>
      <c r="I16" s="398"/>
      <c r="J16" s="398"/>
      <c r="K16" s="398"/>
      <c r="L16" s="398"/>
      <c r="M16" s="398"/>
      <c r="N16" s="398"/>
      <c r="O16" s="398"/>
      <c r="P16" s="398"/>
      <c r="Q16" s="398"/>
      <c r="R16" s="398"/>
      <c r="S16" s="398"/>
      <c r="T16" s="398"/>
      <c r="U16" s="398"/>
      <c r="V16" s="398"/>
      <c r="W16" s="398"/>
      <c r="X16" s="398"/>
      <c r="Y16" s="3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00" t="s">
        <v>363</v>
      </c>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row>
    <row r="20" spans="1:27" s="48" customFormat="1" ht="21" customHeight="1" x14ac:dyDescent="0.25"/>
    <row r="21" spans="1:27" ht="15.75" customHeight="1" x14ac:dyDescent="0.25">
      <c r="A21" s="433" t="s">
        <v>2</v>
      </c>
      <c r="B21" s="435" t="s">
        <v>370</v>
      </c>
      <c r="C21" s="436"/>
      <c r="D21" s="435" t="s">
        <v>372</v>
      </c>
      <c r="E21" s="436"/>
      <c r="F21" s="418" t="s">
        <v>87</v>
      </c>
      <c r="G21" s="420"/>
      <c r="H21" s="420"/>
      <c r="I21" s="419"/>
      <c r="J21" s="433" t="s">
        <v>373</v>
      </c>
      <c r="K21" s="435" t="s">
        <v>374</v>
      </c>
      <c r="L21" s="436"/>
      <c r="M21" s="435" t="s">
        <v>375</v>
      </c>
      <c r="N21" s="436"/>
      <c r="O21" s="435" t="s">
        <v>362</v>
      </c>
      <c r="P21" s="436"/>
      <c r="Q21" s="435" t="s">
        <v>119</v>
      </c>
      <c r="R21" s="436"/>
      <c r="S21" s="433" t="s">
        <v>118</v>
      </c>
      <c r="T21" s="433" t="s">
        <v>376</v>
      </c>
      <c r="U21" s="433" t="s">
        <v>371</v>
      </c>
      <c r="V21" s="435" t="s">
        <v>117</v>
      </c>
      <c r="W21" s="436"/>
      <c r="X21" s="418" t="s">
        <v>110</v>
      </c>
      <c r="Y21" s="420"/>
      <c r="Z21" s="418" t="s">
        <v>109</v>
      </c>
      <c r="AA21" s="420"/>
    </row>
    <row r="22" spans="1:27" ht="216" customHeight="1" x14ac:dyDescent="0.25">
      <c r="A22" s="439"/>
      <c r="B22" s="437"/>
      <c r="C22" s="438"/>
      <c r="D22" s="437"/>
      <c r="E22" s="438"/>
      <c r="F22" s="418" t="s">
        <v>116</v>
      </c>
      <c r="G22" s="419"/>
      <c r="H22" s="418" t="s">
        <v>115</v>
      </c>
      <c r="I22" s="419"/>
      <c r="J22" s="434"/>
      <c r="K22" s="437"/>
      <c r="L22" s="438"/>
      <c r="M22" s="437"/>
      <c r="N22" s="438"/>
      <c r="O22" s="437"/>
      <c r="P22" s="438"/>
      <c r="Q22" s="437"/>
      <c r="R22" s="438"/>
      <c r="S22" s="434"/>
      <c r="T22" s="434"/>
      <c r="U22" s="434"/>
      <c r="V22" s="437"/>
      <c r="W22" s="438"/>
      <c r="X22" s="66" t="s">
        <v>108</v>
      </c>
      <c r="Y22" s="66" t="s">
        <v>360</v>
      </c>
      <c r="Z22" s="66" t="s">
        <v>107</v>
      </c>
      <c r="AA22" s="66" t="s">
        <v>106</v>
      </c>
    </row>
    <row r="23" spans="1:27" ht="60" customHeight="1" x14ac:dyDescent="0.25">
      <c r="A23" s="434"/>
      <c r="B23" s="97" t="s">
        <v>104</v>
      </c>
      <c r="C23" s="97"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97" customFormat="1" ht="90" customHeight="1" x14ac:dyDescent="0.25">
      <c r="A25" s="298">
        <v>1</v>
      </c>
      <c r="B25" s="298" t="s">
        <v>523</v>
      </c>
      <c r="C25" s="298" t="s">
        <v>527</v>
      </c>
      <c r="D25" s="323" t="s">
        <v>528</v>
      </c>
      <c r="E25" s="298" t="s">
        <v>547</v>
      </c>
      <c r="F25" s="298">
        <v>15</v>
      </c>
      <c r="G25" s="298">
        <v>15</v>
      </c>
      <c r="H25" s="298">
        <v>15</v>
      </c>
      <c r="I25" s="298">
        <v>15</v>
      </c>
      <c r="J25" s="298">
        <v>1961</v>
      </c>
      <c r="K25" s="298">
        <v>1</v>
      </c>
      <c r="L25" s="298">
        <v>1</v>
      </c>
      <c r="M25" s="298" t="s">
        <v>529</v>
      </c>
      <c r="N25" s="298">
        <v>240</v>
      </c>
      <c r="O25" s="298" t="s">
        <v>507</v>
      </c>
      <c r="P25" s="298" t="s">
        <v>509</v>
      </c>
      <c r="Q25" s="298">
        <v>5.71</v>
      </c>
      <c r="R25" s="296">
        <v>5.71</v>
      </c>
      <c r="S25" s="298" t="s">
        <v>274</v>
      </c>
      <c r="T25" s="298">
        <v>2012</v>
      </c>
      <c r="U25" s="298">
        <v>5</v>
      </c>
      <c r="V25" s="298" t="s">
        <v>522</v>
      </c>
      <c r="W25" s="298"/>
      <c r="X25" s="298" t="s">
        <v>530</v>
      </c>
      <c r="Y25" s="298" t="s">
        <v>274</v>
      </c>
      <c r="Z25" s="298" t="s">
        <v>525</v>
      </c>
      <c r="AA25" s="324" t="s">
        <v>526</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C29" sqref="C29"/>
    </sheetView>
  </sheetViews>
  <sheetFormatPr defaultRowHeight="15" x14ac:dyDescent="0.25"/>
  <cols>
    <col min="1" max="1" width="6.140625" style="1" customWidth="1"/>
    <col min="2" max="2" width="53.5703125" style="1" customWidth="1"/>
    <col min="3" max="3" width="91.85546875" style="34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x14ac:dyDescent="0.2">
      <c r="A1" s="16"/>
      <c r="C1" s="35" t="s">
        <v>65</v>
      </c>
      <c r="E1" s="14"/>
      <c r="F1" s="14"/>
    </row>
    <row r="2" spans="1:29" s="10" customFormat="1" ht="18.75" x14ac:dyDescent="0.3">
      <c r="A2" s="16"/>
      <c r="C2" s="13" t="s">
        <v>7</v>
      </c>
      <c r="E2" s="14"/>
      <c r="F2" s="14"/>
    </row>
    <row r="3" spans="1:29" s="10" customFormat="1" ht="18.75" x14ac:dyDescent="0.3">
      <c r="A3" s="15"/>
      <c r="C3" s="13" t="s">
        <v>64</v>
      </c>
      <c r="E3" s="14"/>
      <c r="F3" s="14"/>
    </row>
    <row r="4" spans="1:29" s="10" customFormat="1" ht="18.75" x14ac:dyDescent="0.3">
      <c r="A4" s="15"/>
      <c r="C4" s="334"/>
      <c r="E4" s="14"/>
      <c r="F4" s="14"/>
    </row>
    <row r="5" spans="1:29" s="10" customFormat="1" ht="15.75" x14ac:dyDescent="0.2">
      <c r="A5" s="401" t="str">
        <f>'3.2 паспорт Техсостояние ЛЭП'!A5</f>
        <v>Год раскрытия информации: 2023 год</v>
      </c>
      <c r="B5" s="401"/>
      <c r="C5" s="401"/>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0" customFormat="1" ht="18.75" x14ac:dyDescent="0.3">
      <c r="A6" s="133"/>
      <c r="B6" s="16"/>
      <c r="C6" s="351"/>
      <c r="E6" s="14"/>
      <c r="F6" s="14"/>
      <c r="G6" s="13"/>
    </row>
    <row r="7" spans="1:29" s="10" customFormat="1" ht="18.75" x14ac:dyDescent="0.2">
      <c r="A7" s="410" t="s">
        <v>6</v>
      </c>
      <c r="B7" s="410"/>
      <c r="C7" s="410"/>
      <c r="D7" s="11"/>
      <c r="E7" s="11"/>
      <c r="F7" s="11"/>
      <c r="G7" s="11"/>
      <c r="H7" s="11"/>
      <c r="I7" s="11"/>
      <c r="J7" s="11"/>
      <c r="K7" s="11"/>
      <c r="L7" s="11"/>
      <c r="M7" s="11"/>
      <c r="N7" s="11"/>
      <c r="O7" s="11"/>
      <c r="P7" s="11"/>
      <c r="Q7" s="11"/>
      <c r="R7" s="11"/>
      <c r="S7" s="11"/>
      <c r="T7" s="11"/>
      <c r="U7" s="11"/>
    </row>
    <row r="8" spans="1:29" s="10" customFormat="1" ht="18.75" x14ac:dyDescent="0.2">
      <c r="A8" s="410"/>
      <c r="B8" s="410"/>
      <c r="C8" s="410"/>
      <c r="D8" s="12"/>
      <c r="E8" s="12"/>
      <c r="F8" s="12"/>
      <c r="G8" s="12"/>
      <c r="H8" s="11"/>
      <c r="I8" s="11"/>
      <c r="J8" s="11"/>
      <c r="K8" s="11"/>
      <c r="L8" s="11"/>
      <c r="M8" s="11"/>
      <c r="N8" s="11"/>
      <c r="O8" s="11"/>
      <c r="P8" s="11"/>
      <c r="Q8" s="11"/>
      <c r="R8" s="11"/>
      <c r="S8" s="11"/>
      <c r="T8" s="11"/>
      <c r="U8" s="11"/>
    </row>
    <row r="9" spans="1:29" s="10" customFormat="1" ht="18.75" x14ac:dyDescent="0.2">
      <c r="A9" s="411" t="str">
        <f>'3.2 паспорт Техсостояние ЛЭП'!E9</f>
        <v>Акционерное общество "Россети Янтарь"</v>
      </c>
      <c r="B9" s="411"/>
      <c r="C9" s="411"/>
      <c r="D9" s="6"/>
      <c r="E9" s="6"/>
      <c r="F9" s="6"/>
      <c r="G9" s="6"/>
      <c r="H9" s="11"/>
      <c r="I9" s="11"/>
      <c r="J9" s="11"/>
      <c r="K9" s="11"/>
      <c r="L9" s="11"/>
      <c r="M9" s="11"/>
      <c r="N9" s="11"/>
      <c r="O9" s="11"/>
      <c r="P9" s="11"/>
      <c r="Q9" s="11"/>
      <c r="R9" s="11"/>
      <c r="S9" s="11"/>
      <c r="T9" s="11"/>
      <c r="U9" s="11"/>
    </row>
    <row r="10" spans="1:29" s="10" customFormat="1" ht="18.75" x14ac:dyDescent="0.2">
      <c r="A10" s="407" t="s">
        <v>5</v>
      </c>
      <c r="B10" s="407"/>
      <c r="C10" s="407"/>
      <c r="D10" s="4"/>
      <c r="E10" s="4"/>
      <c r="F10" s="4"/>
      <c r="G10" s="4"/>
      <c r="H10" s="11"/>
      <c r="I10" s="11"/>
      <c r="J10" s="11"/>
      <c r="K10" s="11"/>
      <c r="L10" s="11"/>
      <c r="M10" s="11"/>
      <c r="N10" s="11"/>
      <c r="O10" s="11"/>
      <c r="P10" s="11"/>
      <c r="Q10" s="11"/>
      <c r="R10" s="11"/>
      <c r="S10" s="11"/>
      <c r="T10" s="11"/>
      <c r="U10" s="11"/>
    </row>
    <row r="11" spans="1:29" s="10" customFormat="1" ht="18.75" x14ac:dyDescent="0.2">
      <c r="A11" s="410"/>
      <c r="B11" s="410"/>
      <c r="C11" s="410"/>
      <c r="D11" s="12"/>
      <c r="E11" s="12"/>
      <c r="F11" s="12"/>
      <c r="G11" s="12"/>
      <c r="H11" s="11"/>
      <c r="I11" s="11"/>
      <c r="J11" s="11"/>
      <c r="K11" s="11"/>
      <c r="L11" s="11"/>
      <c r="M11" s="11"/>
      <c r="N11" s="11"/>
      <c r="O11" s="11"/>
      <c r="P11" s="11"/>
      <c r="Q11" s="11"/>
      <c r="R11" s="11"/>
      <c r="S11" s="11"/>
      <c r="T11" s="11"/>
      <c r="U11" s="11"/>
    </row>
    <row r="12" spans="1:29" s="10" customFormat="1" ht="18.75" x14ac:dyDescent="0.2">
      <c r="A12" s="411" t="str">
        <f>'3.2 паспорт Техсостояние ЛЭП'!E12</f>
        <v>L_19-0961</v>
      </c>
      <c r="B12" s="411"/>
      <c r="C12" s="411"/>
      <c r="D12" s="6"/>
      <c r="E12" s="6"/>
      <c r="F12" s="6"/>
      <c r="G12" s="6"/>
      <c r="H12" s="11"/>
      <c r="I12" s="11"/>
      <c r="J12" s="11"/>
      <c r="K12" s="11"/>
      <c r="L12" s="11"/>
      <c r="M12" s="11"/>
      <c r="N12" s="11"/>
      <c r="O12" s="11"/>
      <c r="P12" s="11"/>
      <c r="Q12" s="11"/>
      <c r="R12" s="11"/>
      <c r="S12" s="11"/>
      <c r="T12" s="11"/>
      <c r="U12" s="11"/>
    </row>
    <row r="13" spans="1:29" s="10" customFormat="1" ht="18.75" x14ac:dyDescent="0.2">
      <c r="A13" s="407" t="s">
        <v>4</v>
      </c>
      <c r="B13" s="407"/>
      <c r="C13" s="407"/>
      <c r="D13" s="4"/>
      <c r="E13" s="4"/>
      <c r="F13" s="4"/>
      <c r="G13" s="4"/>
      <c r="H13" s="11"/>
      <c r="I13" s="11"/>
      <c r="J13" s="11"/>
      <c r="K13" s="11"/>
      <c r="L13" s="11"/>
      <c r="M13" s="11"/>
      <c r="N13" s="11"/>
      <c r="O13" s="11"/>
      <c r="P13" s="11"/>
      <c r="Q13" s="11"/>
      <c r="R13" s="11"/>
      <c r="S13" s="11"/>
      <c r="T13" s="11"/>
      <c r="U13" s="11"/>
    </row>
    <row r="14" spans="1:29" s="7" customFormat="1" ht="18.75" x14ac:dyDescent="0.2">
      <c r="A14" s="412"/>
      <c r="B14" s="412"/>
      <c r="C14" s="412"/>
      <c r="D14" s="8"/>
      <c r="E14" s="8"/>
      <c r="F14" s="8"/>
      <c r="G14" s="8"/>
      <c r="H14" s="8"/>
      <c r="I14" s="8"/>
      <c r="J14" s="8"/>
      <c r="K14" s="8"/>
      <c r="L14" s="8"/>
      <c r="M14" s="8"/>
      <c r="N14" s="8"/>
      <c r="O14" s="8"/>
      <c r="P14" s="8"/>
      <c r="Q14" s="8"/>
      <c r="R14" s="8"/>
      <c r="S14" s="8"/>
      <c r="T14" s="8"/>
      <c r="U14" s="8"/>
    </row>
    <row r="15" spans="1:29" s="2" customFormat="1" ht="43.5" customHeight="1" x14ac:dyDescent="0.2">
      <c r="A15" s="406" t="str">
        <f>'3.2 паспорт Техсостояние ЛЭП'!E15</f>
        <v>Строительство КЛ 15 кВ взамен существующих ВЛ 15 кВ № 15-186 (инв. № 5115873), № 15-09 (инв. № 5115424), № 15-181 (инв. № 5115437), № 15-279 (инв. № 5115743) протяженностью 5,71 км в Мамоновском районе</v>
      </c>
      <c r="B15" s="406"/>
      <c r="C15" s="406"/>
      <c r="D15" s="6"/>
      <c r="E15" s="6"/>
      <c r="F15" s="6"/>
      <c r="G15" s="6"/>
      <c r="H15" s="6"/>
      <c r="I15" s="6"/>
      <c r="J15" s="6"/>
      <c r="K15" s="6"/>
      <c r="L15" s="6"/>
      <c r="M15" s="6"/>
      <c r="N15" s="6"/>
      <c r="O15" s="6"/>
      <c r="P15" s="6"/>
      <c r="Q15" s="6"/>
      <c r="R15" s="6"/>
      <c r="S15" s="6"/>
      <c r="T15" s="6"/>
      <c r="U15" s="6"/>
    </row>
    <row r="16" spans="1:29" s="2" customFormat="1" ht="15.75" x14ac:dyDescent="0.2">
      <c r="A16" s="398" t="s">
        <v>3</v>
      </c>
      <c r="B16" s="398"/>
      <c r="C16" s="398"/>
      <c r="D16" s="4"/>
      <c r="E16" s="4"/>
      <c r="F16" s="4"/>
      <c r="G16" s="4"/>
      <c r="H16" s="4"/>
      <c r="I16" s="4"/>
      <c r="J16" s="4"/>
      <c r="K16" s="4"/>
      <c r="L16" s="4"/>
      <c r="M16" s="4"/>
      <c r="N16" s="4"/>
      <c r="O16" s="4"/>
      <c r="P16" s="4"/>
      <c r="Q16" s="4"/>
      <c r="R16" s="4"/>
      <c r="S16" s="4"/>
      <c r="T16" s="4"/>
      <c r="U16" s="4"/>
    </row>
    <row r="17" spans="1:21" s="2" customFormat="1" ht="18.75" x14ac:dyDescent="0.2">
      <c r="A17" s="421"/>
      <c r="B17" s="421"/>
      <c r="C17" s="421"/>
      <c r="D17" s="3"/>
      <c r="E17" s="3"/>
      <c r="F17" s="3"/>
      <c r="G17" s="3"/>
      <c r="H17" s="3"/>
      <c r="I17" s="3"/>
      <c r="J17" s="3"/>
      <c r="K17" s="3"/>
      <c r="L17" s="3"/>
      <c r="M17" s="3"/>
      <c r="N17" s="3"/>
      <c r="O17" s="3"/>
      <c r="P17" s="3"/>
      <c r="Q17" s="3"/>
      <c r="R17" s="3"/>
    </row>
    <row r="18" spans="1:21" s="2" customFormat="1" ht="18.75" x14ac:dyDescent="0.2">
      <c r="A18" s="399" t="s">
        <v>355</v>
      </c>
      <c r="B18" s="399"/>
      <c r="C18" s="399"/>
      <c r="D18" s="5"/>
      <c r="E18" s="5"/>
      <c r="F18" s="5"/>
      <c r="G18" s="5"/>
      <c r="H18" s="5"/>
      <c r="I18" s="5"/>
      <c r="J18" s="5"/>
      <c r="K18" s="5"/>
      <c r="L18" s="5"/>
      <c r="M18" s="5"/>
      <c r="N18" s="5"/>
      <c r="O18" s="5"/>
      <c r="P18" s="5"/>
      <c r="Q18" s="5"/>
      <c r="R18" s="5"/>
      <c r="S18" s="5"/>
      <c r="T18" s="5"/>
      <c r="U18" s="5"/>
    </row>
    <row r="19" spans="1:21" s="2" customFormat="1" ht="18.75" x14ac:dyDescent="0.2">
      <c r="A19" s="4"/>
      <c r="B19" s="4"/>
      <c r="C19" s="341"/>
      <c r="D19" s="4"/>
      <c r="E19" s="4"/>
      <c r="F19" s="4"/>
      <c r="G19" s="4"/>
      <c r="H19" s="3"/>
      <c r="I19" s="3"/>
      <c r="J19" s="3"/>
      <c r="K19" s="3"/>
      <c r="L19" s="3"/>
      <c r="M19" s="3"/>
      <c r="N19" s="3"/>
      <c r="O19" s="3"/>
      <c r="P19" s="3"/>
      <c r="Q19" s="3"/>
      <c r="R19" s="3"/>
    </row>
    <row r="20" spans="1:21" s="2" customFormat="1" ht="31.5"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8.75"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47.25" x14ac:dyDescent="0.2">
      <c r="A22" s="22" t="s">
        <v>61</v>
      </c>
      <c r="B22" s="28" t="s">
        <v>368</v>
      </c>
      <c r="C22" s="294" t="s">
        <v>531</v>
      </c>
      <c r="D22" s="27"/>
      <c r="E22" s="27"/>
      <c r="F22" s="26"/>
      <c r="G22" s="26"/>
      <c r="H22" s="26"/>
      <c r="I22" s="26"/>
      <c r="J22" s="26"/>
      <c r="K22" s="26"/>
      <c r="L22" s="26"/>
      <c r="M22" s="26"/>
      <c r="N22" s="26"/>
      <c r="O22" s="26"/>
      <c r="P22" s="26"/>
      <c r="Q22" s="25"/>
      <c r="R22" s="25"/>
      <c r="S22" s="25"/>
      <c r="T22" s="25"/>
      <c r="U22" s="25"/>
    </row>
    <row r="23" spans="1:21" ht="63" x14ac:dyDescent="0.25">
      <c r="A23" s="22" t="s">
        <v>60</v>
      </c>
      <c r="B23" s="24" t="s">
        <v>57</v>
      </c>
      <c r="C23" s="343" t="s">
        <v>536</v>
      </c>
      <c r="D23" s="21"/>
      <c r="E23" s="295"/>
      <c r="F23" s="21"/>
      <c r="G23" s="21"/>
      <c r="H23" s="21"/>
      <c r="I23" s="21"/>
      <c r="J23" s="21"/>
      <c r="K23" s="21"/>
      <c r="L23" s="21"/>
      <c r="M23" s="21"/>
      <c r="N23" s="21"/>
      <c r="O23" s="21"/>
      <c r="P23" s="21"/>
      <c r="Q23" s="21"/>
      <c r="R23" s="21"/>
      <c r="S23" s="21"/>
      <c r="T23" s="21"/>
      <c r="U23" s="21"/>
    </row>
    <row r="24" spans="1:21" ht="94.5" x14ac:dyDescent="0.25">
      <c r="A24" s="22" t="s">
        <v>59</v>
      </c>
      <c r="B24" s="24" t="s">
        <v>408</v>
      </c>
      <c r="C24" s="280" t="s">
        <v>551</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52" t="s">
        <v>534</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280" t="s">
        <v>411</v>
      </c>
      <c r="D26" s="21"/>
      <c r="E26" s="21"/>
      <c r="F26" s="21"/>
      <c r="G26" s="21"/>
      <c r="H26" s="21"/>
      <c r="I26" s="21"/>
      <c r="J26" s="21"/>
      <c r="K26" s="21"/>
      <c r="L26" s="21"/>
      <c r="M26" s="21"/>
      <c r="N26" s="21"/>
      <c r="O26" s="21"/>
      <c r="P26" s="21"/>
      <c r="Q26" s="21"/>
      <c r="R26" s="21"/>
      <c r="S26" s="21"/>
      <c r="T26" s="21"/>
      <c r="U26" s="21"/>
    </row>
    <row r="27" spans="1:21" ht="126" x14ac:dyDescent="0.25">
      <c r="A27" s="22" t="s">
        <v>55</v>
      </c>
      <c r="B27" s="24" t="s">
        <v>369</v>
      </c>
      <c r="C27" s="280" t="s">
        <v>552</v>
      </c>
      <c r="D27" s="21"/>
      <c r="E27" s="21"/>
      <c r="F27" s="21"/>
      <c r="G27" s="21"/>
      <c r="H27" s="21"/>
      <c r="I27" s="21"/>
      <c r="J27" s="21"/>
      <c r="K27" s="21"/>
      <c r="L27" s="21"/>
      <c r="M27" s="21"/>
      <c r="N27" s="21"/>
      <c r="O27" s="21"/>
      <c r="P27" s="21"/>
      <c r="Q27" s="21"/>
      <c r="R27" s="21"/>
      <c r="S27" s="21"/>
      <c r="T27" s="21"/>
      <c r="U27" s="21"/>
    </row>
    <row r="28" spans="1:21" ht="39.75" customHeight="1" x14ac:dyDescent="0.25">
      <c r="A28" s="22" t="s">
        <v>53</v>
      </c>
      <c r="B28" s="24" t="s">
        <v>54</v>
      </c>
      <c r="C28" s="280">
        <v>2023</v>
      </c>
      <c r="D28" s="21"/>
      <c r="E28" s="21"/>
      <c r="F28" s="21"/>
      <c r="G28" s="21"/>
      <c r="H28" s="21"/>
      <c r="I28" s="21"/>
      <c r="J28" s="21"/>
      <c r="K28" s="21"/>
      <c r="L28" s="21"/>
      <c r="M28" s="21"/>
      <c r="N28" s="21"/>
      <c r="O28" s="21"/>
      <c r="P28" s="21"/>
      <c r="Q28" s="21"/>
      <c r="R28" s="21"/>
      <c r="S28" s="21"/>
      <c r="T28" s="21"/>
      <c r="U28" s="21"/>
    </row>
    <row r="29" spans="1:21" ht="39.75" customHeight="1" x14ac:dyDescent="0.25">
      <c r="A29" s="22" t="s">
        <v>51</v>
      </c>
      <c r="B29" s="23" t="s">
        <v>52</v>
      </c>
      <c r="C29" s="280">
        <v>2023</v>
      </c>
      <c r="D29" s="21"/>
      <c r="E29" s="21"/>
      <c r="F29" s="21"/>
      <c r="G29" s="21"/>
      <c r="H29" s="21"/>
      <c r="I29" s="21"/>
      <c r="J29" s="21"/>
      <c r="K29" s="21"/>
      <c r="L29" s="21"/>
      <c r="M29" s="21"/>
      <c r="N29" s="21"/>
      <c r="O29" s="21"/>
      <c r="P29" s="21"/>
      <c r="Q29" s="21"/>
      <c r="R29" s="21"/>
      <c r="S29" s="21"/>
      <c r="T29" s="21"/>
      <c r="U29" s="21"/>
    </row>
    <row r="30" spans="1:21" ht="39.75" customHeight="1" x14ac:dyDescent="0.25">
      <c r="A30" s="22" t="s">
        <v>69</v>
      </c>
      <c r="B30" s="23" t="s">
        <v>50</v>
      </c>
      <c r="C30" s="280" t="s">
        <v>415</v>
      </c>
      <c r="D30" s="21"/>
      <c r="E30" s="21"/>
      <c r="F30" s="21"/>
      <c r="G30" s="21"/>
      <c r="H30" s="21"/>
      <c r="I30" s="21"/>
      <c r="J30" s="21"/>
      <c r="K30" s="21"/>
      <c r="L30" s="21"/>
      <c r="M30" s="21"/>
      <c r="N30" s="21"/>
      <c r="O30" s="21"/>
      <c r="P30" s="21"/>
      <c r="Q30" s="21"/>
      <c r="R30" s="21"/>
      <c r="S30" s="21"/>
      <c r="T30" s="21"/>
      <c r="U30" s="21"/>
    </row>
    <row r="31" spans="1:21" x14ac:dyDescent="0.25">
      <c r="A31" s="21"/>
      <c r="B31" s="21"/>
      <c r="C31" s="346"/>
      <c r="D31" s="21"/>
      <c r="E31" s="21"/>
      <c r="F31" s="21"/>
      <c r="G31" s="21"/>
      <c r="H31" s="21"/>
      <c r="I31" s="21"/>
      <c r="J31" s="21"/>
      <c r="K31" s="21"/>
      <c r="L31" s="21"/>
      <c r="M31" s="21"/>
      <c r="N31" s="21"/>
      <c r="O31" s="21"/>
      <c r="P31" s="21"/>
      <c r="Q31" s="21"/>
      <c r="R31" s="21"/>
      <c r="S31" s="21"/>
      <c r="T31" s="21"/>
      <c r="U31" s="21"/>
    </row>
    <row r="32" spans="1:21" x14ac:dyDescent="0.25">
      <c r="A32" s="21"/>
      <c r="B32" s="21"/>
      <c r="C32" s="346"/>
      <c r="D32" s="21"/>
      <c r="E32" s="21"/>
      <c r="F32" s="21"/>
      <c r="G32" s="21"/>
      <c r="H32" s="21"/>
      <c r="I32" s="21"/>
      <c r="J32" s="21"/>
      <c r="K32" s="21"/>
      <c r="L32" s="21"/>
      <c r="M32" s="21"/>
      <c r="N32" s="21"/>
      <c r="O32" s="21"/>
      <c r="P32" s="21"/>
      <c r="Q32" s="21"/>
      <c r="R32" s="21"/>
      <c r="S32" s="21"/>
      <c r="T32" s="21"/>
      <c r="U32" s="21"/>
    </row>
    <row r="33" spans="1:21" x14ac:dyDescent="0.25">
      <c r="A33" s="21"/>
      <c r="B33" s="21"/>
      <c r="C33" s="346"/>
      <c r="D33" s="21"/>
      <c r="E33" s="21"/>
      <c r="F33" s="21"/>
      <c r="G33" s="21"/>
      <c r="H33" s="21"/>
      <c r="I33" s="21"/>
      <c r="J33" s="21"/>
      <c r="K33" s="21"/>
      <c r="L33" s="21"/>
      <c r="M33" s="21"/>
      <c r="N33" s="21"/>
      <c r="O33" s="21"/>
      <c r="P33" s="21"/>
      <c r="Q33" s="21"/>
      <c r="R33" s="21"/>
      <c r="S33" s="21"/>
      <c r="T33" s="21"/>
      <c r="U33" s="21"/>
    </row>
    <row r="34" spans="1:21" x14ac:dyDescent="0.25">
      <c r="A34" s="21"/>
      <c r="B34" s="21"/>
      <c r="C34" s="346"/>
      <c r="D34" s="21"/>
      <c r="E34" s="21"/>
      <c r="F34" s="21"/>
      <c r="G34" s="21"/>
      <c r="H34" s="21"/>
      <c r="I34" s="21"/>
      <c r="J34" s="21"/>
      <c r="K34" s="21"/>
      <c r="L34" s="21"/>
      <c r="M34" s="21"/>
      <c r="N34" s="21"/>
      <c r="O34" s="21"/>
      <c r="P34" s="21"/>
      <c r="Q34" s="21"/>
      <c r="R34" s="21"/>
      <c r="S34" s="21"/>
      <c r="T34" s="21"/>
      <c r="U34" s="21"/>
    </row>
    <row r="35" spans="1:21" x14ac:dyDescent="0.25">
      <c r="A35" s="21"/>
      <c r="B35" s="21"/>
      <c r="C35" s="346"/>
      <c r="D35" s="21"/>
      <c r="E35" s="21"/>
      <c r="F35" s="21"/>
      <c r="G35" s="21"/>
      <c r="H35" s="21"/>
      <c r="I35" s="21"/>
      <c r="J35" s="21"/>
      <c r="K35" s="21"/>
      <c r="L35" s="21"/>
      <c r="M35" s="21"/>
      <c r="N35" s="21"/>
      <c r="O35" s="21"/>
      <c r="P35" s="21"/>
      <c r="Q35" s="21"/>
      <c r="R35" s="21"/>
      <c r="S35" s="21"/>
      <c r="T35" s="21"/>
      <c r="U35" s="21"/>
    </row>
    <row r="36" spans="1:21" x14ac:dyDescent="0.25">
      <c r="A36" s="21"/>
      <c r="B36" s="21"/>
      <c r="C36" s="346"/>
      <c r="D36" s="21"/>
      <c r="E36" s="21"/>
      <c r="F36" s="21"/>
      <c r="G36" s="21"/>
      <c r="H36" s="21"/>
      <c r="I36" s="21"/>
      <c r="J36" s="21"/>
      <c r="K36" s="21"/>
      <c r="L36" s="21"/>
      <c r="M36" s="21"/>
      <c r="N36" s="21"/>
      <c r="O36" s="21"/>
      <c r="P36" s="21"/>
      <c r="Q36" s="21"/>
      <c r="R36" s="21"/>
      <c r="S36" s="21"/>
      <c r="T36" s="21"/>
      <c r="U36" s="21"/>
    </row>
    <row r="37" spans="1:21" x14ac:dyDescent="0.25">
      <c r="A37" s="21"/>
      <c r="B37" s="21"/>
      <c r="C37" s="346"/>
      <c r="D37" s="21"/>
      <c r="E37" s="21"/>
      <c r="F37" s="21"/>
      <c r="G37" s="21"/>
      <c r="H37" s="21"/>
      <c r="I37" s="21"/>
      <c r="J37" s="21"/>
      <c r="K37" s="21"/>
      <c r="L37" s="21"/>
      <c r="M37" s="21"/>
      <c r="N37" s="21"/>
      <c r="O37" s="21"/>
      <c r="P37" s="21"/>
      <c r="Q37" s="21"/>
      <c r="R37" s="21"/>
      <c r="S37" s="21"/>
      <c r="T37" s="21"/>
      <c r="U37" s="21"/>
    </row>
    <row r="38" spans="1:21" x14ac:dyDescent="0.25">
      <c r="A38" s="21"/>
      <c r="B38" s="21"/>
      <c r="C38" s="346"/>
      <c r="D38" s="21"/>
      <c r="E38" s="21"/>
      <c r="F38" s="21"/>
      <c r="G38" s="21"/>
      <c r="H38" s="21"/>
      <c r="I38" s="21"/>
      <c r="J38" s="21"/>
      <c r="K38" s="21"/>
      <c r="L38" s="21"/>
      <c r="M38" s="21"/>
      <c r="N38" s="21"/>
      <c r="O38" s="21"/>
      <c r="P38" s="21"/>
      <c r="Q38" s="21"/>
      <c r="R38" s="21"/>
      <c r="S38" s="21"/>
      <c r="T38" s="21"/>
      <c r="U38" s="21"/>
    </row>
    <row r="39" spans="1:21" x14ac:dyDescent="0.25">
      <c r="A39" s="21"/>
      <c r="B39" s="21"/>
      <c r="C39" s="346"/>
      <c r="D39" s="21"/>
      <c r="E39" s="21"/>
      <c r="F39" s="21"/>
      <c r="G39" s="21"/>
      <c r="H39" s="21"/>
      <c r="I39" s="21"/>
      <c r="J39" s="21"/>
      <c r="K39" s="21"/>
      <c r="L39" s="21"/>
      <c r="M39" s="21"/>
      <c r="N39" s="21"/>
      <c r="O39" s="21"/>
      <c r="P39" s="21"/>
      <c r="Q39" s="21"/>
      <c r="R39" s="21"/>
      <c r="S39" s="21"/>
      <c r="T39" s="21"/>
      <c r="U39" s="21"/>
    </row>
    <row r="40" spans="1:21" x14ac:dyDescent="0.25">
      <c r="A40" s="21"/>
      <c r="B40" s="21"/>
      <c r="C40" s="346"/>
      <c r="D40" s="21"/>
      <c r="E40" s="21"/>
      <c r="F40" s="21"/>
      <c r="G40" s="21"/>
      <c r="H40" s="21"/>
      <c r="I40" s="21"/>
      <c r="J40" s="21"/>
      <c r="K40" s="21"/>
      <c r="L40" s="21"/>
      <c r="M40" s="21"/>
      <c r="N40" s="21"/>
      <c r="O40" s="21"/>
      <c r="P40" s="21"/>
      <c r="Q40" s="21"/>
      <c r="R40" s="21"/>
      <c r="S40" s="21"/>
      <c r="T40" s="21"/>
      <c r="U40" s="21"/>
    </row>
    <row r="41" spans="1:21" x14ac:dyDescent="0.25">
      <c r="A41" s="21"/>
      <c r="B41" s="21"/>
      <c r="C41" s="346"/>
      <c r="D41" s="21"/>
      <c r="E41" s="21"/>
      <c r="F41" s="21"/>
      <c r="G41" s="21"/>
      <c r="H41" s="21"/>
      <c r="I41" s="21"/>
      <c r="J41" s="21"/>
      <c r="K41" s="21"/>
      <c r="L41" s="21"/>
      <c r="M41" s="21"/>
      <c r="N41" s="21"/>
      <c r="O41" s="21"/>
      <c r="P41" s="21"/>
      <c r="Q41" s="21"/>
      <c r="R41" s="21"/>
      <c r="S41" s="21"/>
      <c r="T41" s="21"/>
      <c r="U41" s="21"/>
    </row>
    <row r="42" spans="1:21" x14ac:dyDescent="0.25">
      <c r="A42" s="21"/>
      <c r="B42" s="21"/>
      <c r="C42" s="346"/>
      <c r="D42" s="21"/>
      <c r="E42" s="21"/>
      <c r="F42" s="21"/>
      <c r="G42" s="21"/>
      <c r="H42" s="21"/>
      <c r="I42" s="21"/>
      <c r="J42" s="21"/>
      <c r="K42" s="21"/>
      <c r="L42" s="21"/>
      <c r="M42" s="21"/>
      <c r="N42" s="21"/>
      <c r="O42" s="21"/>
      <c r="P42" s="21"/>
      <c r="Q42" s="21"/>
      <c r="R42" s="21"/>
      <c r="S42" s="21"/>
      <c r="T42" s="21"/>
      <c r="U42" s="21"/>
    </row>
    <row r="43" spans="1:21" x14ac:dyDescent="0.25">
      <c r="A43" s="21"/>
      <c r="B43" s="21"/>
      <c r="C43" s="346"/>
      <c r="D43" s="21"/>
      <c r="E43" s="21"/>
      <c r="F43" s="21"/>
      <c r="G43" s="21"/>
      <c r="H43" s="21"/>
      <c r="I43" s="21"/>
      <c r="J43" s="21"/>
      <c r="K43" s="21"/>
      <c r="L43" s="21"/>
      <c r="M43" s="21"/>
      <c r="N43" s="21"/>
      <c r="O43" s="21"/>
      <c r="P43" s="21"/>
      <c r="Q43" s="21"/>
      <c r="R43" s="21"/>
      <c r="S43" s="21"/>
      <c r="T43" s="21"/>
      <c r="U43" s="21"/>
    </row>
    <row r="44" spans="1:21" x14ac:dyDescent="0.25">
      <c r="A44" s="21"/>
      <c r="B44" s="21"/>
      <c r="C44" s="346"/>
      <c r="D44" s="21"/>
      <c r="E44" s="21"/>
      <c r="F44" s="21"/>
      <c r="G44" s="21"/>
      <c r="H44" s="21"/>
      <c r="I44" s="21"/>
      <c r="J44" s="21"/>
      <c r="K44" s="21"/>
      <c r="L44" s="21"/>
      <c r="M44" s="21"/>
      <c r="N44" s="21"/>
      <c r="O44" s="21"/>
      <c r="P44" s="21"/>
      <c r="Q44" s="21"/>
      <c r="R44" s="21"/>
      <c r="S44" s="21"/>
      <c r="T44" s="21"/>
      <c r="U44" s="21"/>
    </row>
    <row r="45" spans="1:21" x14ac:dyDescent="0.25">
      <c r="A45" s="21"/>
      <c r="B45" s="21"/>
      <c r="C45" s="346"/>
      <c r="D45" s="21"/>
      <c r="E45" s="21"/>
      <c r="F45" s="21"/>
      <c r="G45" s="21"/>
      <c r="H45" s="21"/>
      <c r="I45" s="21"/>
      <c r="J45" s="21"/>
      <c r="K45" s="21"/>
      <c r="L45" s="21"/>
      <c r="M45" s="21"/>
      <c r="N45" s="21"/>
      <c r="O45" s="21"/>
      <c r="P45" s="21"/>
      <c r="Q45" s="21"/>
      <c r="R45" s="21"/>
      <c r="S45" s="21"/>
      <c r="T45" s="21"/>
      <c r="U45" s="21"/>
    </row>
    <row r="46" spans="1:21" x14ac:dyDescent="0.25">
      <c r="A46" s="21"/>
      <c r="B46" s="21"/>
      <c r="C46" s="346"/>
      <c r="D46" s="21"/>
      <c r="E46" s="21"/>
      <c r="F46" s="21"/>
      <c r="G46" s="21"/>
      <c r="H46" s="21"/>
      <c r="I46" s="21"/>
      <c r="J46" s="21"/>
      <c r="K46" s="21"/>
      <c r="L46" s="21"/>
      <c r="M46" s="21"/>
      <c r="N46" s="21"/>
      <c r="O46" s="21"/>
      <c r="P46" s="21"/>
      <c r="Q46" s="21"/>
      <c r="R46" s="21"/>
      <c r="S46" s="21"/>
      <c r="T46" s="21"/>
      <c r="U46" s="21"/>
    </row>
    <row r="47" spans="1:21" x14ac:dyDescent="0.25">
      <c r="A47" s="21"/>
      <c r="B47" s="21"/>
      <c r="C47" s="346"/>
      <c r="D47" s="21"/>
      <c r="E47" s="21"/>
      <c r="F47" s="21"/>
      <c r="G47" s="21"/>
      <c r="H47" s="21"/>
      <c r="I47" s="21"/>
      <c r="J47" s="21"/>
      <c r="K47" s="21"/>
      <c r="L47" s="21"/>
      <c r="M47" s="21"/>
      <c r="N47" s="21"/>
      <c r="O47" s="21"/>
      <c r="P47" s="21"/>
      <c r="Q47" s="21"/>
      <c r="R47" s="21"/>
      <c r="S47" s="21"/>
      <c r="T47" s="21"/>
      <c r="U47" s="21"/>
    </row>
    <row r="48" spans="1:21" x14ac:dyDescent="0.25">
      <c r="A48" s="21"/>
      <c r="B48" s="21"/>
      <c r="C48" s="346"/>
      <c r="D48" s="21"/>
      <c r="E48" s="21"/>
      <c r="F48" s="21"/>
      <c r="G48" s="21"/>
      <c r="H48" s="21"/>
      <c r="I48" s="21"/>
      <c r="J48" s="21"/>
      <c r="K48" s="21"/>
      <c r="L48" s="21"/>
      <c r="M48" s="21"/>
      <c r="N48" s="21"/>
      <c r="O48" s="21"/>
      <c r="P48" s="21"/>
      <c r="Q48" s="21"/>
      <c r="R48" s="21"/>
      <c r="S48" s="21"/>
      <c r="T48" s="21"/>
      <c r="U48" s="21"/>
    </row>
    <row r="49" spans="1:21" x14ac:dyDescent="0.25">
      <c r="A49" s="21"/>
      <c r="B49" s="21"/>
      <c r="C49" s="346"/>
      <c r="D49" s="21"/>
      <c r="E49" s="21"/>
      <c r="F49" s="21"/>
      <c r="G49" s="21"/>
      <c r="H49" s="21"/>
      <c r="I49" s="21"/>
      <c r="J49" s="21"/>
      <c r="K49" s="21"/>
      <c r="L49" s="21"/>
      <c r="M49" s="21"/>
      <c r="N49" s="21"/>
      <c r="O49" s="21"/>
      <c r="P49" s="21"/>
      <c r="Q49" s="21"/>
      <c r="R49" s="21"/>
      <c r="S49" s="21"/>
      <c r="T49" s="21"/>
      <c r="U49" s="21"/>
    </row>
    <row r="50" spans="1:21" x14ac:dyDescent="0.25">
      <c r="A50" s="21"/>
      <c r="B50" s="21"/>
      <c r="C50" s="346"/>
      <c r="D50" s="21"/>
      <c r="E50" s="21"/>
      <c r="F50" s="21"/>
      <c r="G50" s="21"/>
      <c r="H50" s="21"/>
      <c r="I50" s="21"/>
      <c r="J50" s="21"/>
      <c r="K50" s="21"/>
      <c r="L50" s="21"/>
      <c r="M50" s="21"/>
      <c r="N50" s="21"/>
      <c r="O50" s="21"/>
      <c r="P50" s="21"/>
      <c r="Q50" s="21"/>
      <c r="R50" s="21"/>
      <c r="S50" s="21"/>
      <c r="T50" s="21"/>
      <c r="U50" s="21"/>
    </row>
    <row r="51" spans="1:21" x14ac:dyDescent="0.25">
      <c r="A51" s="21"/>
      <c r="B51" s="21"/>
      <c r="C51" s="346"/>
      <c r="D51" s="21"/>
      <c r="E51" s="21"/>
      <c r="F51" s="21"/>
      <c r="G51" s="21"/>
      <c r="H51" s="21"/>
      <c r="I51" s="21"/>
      <c r="J51" s="21"/>
      <c r="K51" s="21"/>
      <c r="L51" s="21"/>
      <c r="M51" s="21"/>
      <c r="N51" s="21"/>
      <c r="O51" s="21"/>
      <c r="P51" s="21"/>
      <c r="Q51" s="21"/>
      <c r="R51" s="21"/>
      <c r="S51" s="21"/>
      <c r="T51" s="21"/>
      <c r="U51" s="21"/>
    </row>
    <row r="52" spans="1:21" x14ac:dyDescent="0.25">
      <c r="A52" s="21"/>
      <c r="B52" s="21"/>
      <c r="C52" s="346"/>
      <c r="D52" s="21"/>
      <c r="E52" s="21"/>
      <c r="F52" s="21"/>
      <c r="G52" s="21"/>
      <c r="H52" s="21"/>
      <c r="I52" s="21"/>
      <c r="J52" s="21"/>
      <c r="K52" s="21"/>
      <c r="L52" s="21"/>
      <c r="M52" s="21"/>
      <c r="N52" s="21"/>
      <c r="O52" s="21"/>
      <c r="P52" s="21"/>
      <c r="Q52" s="21"/>
      <c r="R52" s="21"/>
      <c r="S52" s="21"/>
      <c r="T52" s="21"/>
      <c r="U52" s="21"/>
    </row>
    <row r="53" spans="1:21" x14ac:dyDescent="0.25">
      <c r="A53" s="21"/>
      <c r="B53" s="21"/>
      <c r="C53" s="346"/>
      <c r="D53" s="21"/>
      <c r="E53" s="21"/>
      <c r="F53" s="21"/>
      <c r="G53" s="21"/>
      <c r="H53" s="21"/>
      <c r="I53" s="21"/>
      <c r="J53" s="21"/>
      <c r="K53" s="21"/>
      <c r="L53" s="21"/>
      <c r="M53" s="21"/>
      <c r="N53" s="21"/>
      <c r="O53" s="21"/>
      <c r="P53" s="21"/>
      <c r="Q53" s="21"/>
      <c r="R53" s="21"/>
      <c r="S53" s="21"/>
      <c r="T53" s="21"/>
      <c r="U53" s="21"/>
    </row>
    <row r="54" spans="1:21" x14ac:dyDescent="0.25">
      <c r="A54" s="21"/>
      <c r="B54" s="21"/>
      <c r="C54" s="346"/>
      <c r="D54" s="21"/>
      <c r="E54" s="21"/>
      <c r="F54" s="21"/>
      <c r="G54" s="21"/>
      <c r="H54" s="21"/>
      <c r="I54" s="21"/>
      <c r="J54" s="21"/>
      <c r="K54" s="21"/>
      <c r="L54" s="21"/>
      <c r="M54" s="21"/>
      <c r="N54" s="21"/>
      <c r="O54" s="21"/>
      <c r="P54" s="21"/>
      <c r="Q54" s="21"/>
      <c r="R54" s="21"/>
      <c r="S54" s="21"/>
      <c r="T54" s="21"/>
      <c r="U54" s="21"/>
    </row>
    <row r="55" spans="1:21" x14ac:dyDescent="0.25">
      <c r="A55" s="21"/>
      <c r="B55" s="21"/>
      <c r="C55" s="346"/>
      <c r="D55" s="21"/>
      <c r="E55" s="21"/>
      <c r="F55" s="21"/>
      <c r="G55" s="21"/>
      <c r="H55" s="21"/>
      <c r="I55" s="21"/>
      <c r="J55" s="21"/>
      <c r="K55" s="21"/>
      <c r="L55" s="21"/>
      <c r="M55" s="21"/>
      <c r="N55" s="21"/>
      <c r="O55" s="21"/>
      <c r="P55" s="21"/>
      <c r="Q55" s="21"/>
      <c r="R55" s="21"/>
      <c r="S55" s="21"/>
      <c r="T55" s="21"/>
      <c r="U55" s="21"/>
    </row>
    <row r="56" spans="1:21" x14ac:dyDescent="0.25">
      <c r="A56" s="21"/>
      <c r="B56" s="21"/>
      <c r="C56" s="346"/>
      <c r="D56" s="21"/>
      <c r="E56" s="21"/>
      <c r="F56" s="21"/>
      <c r="G56" s="21"/>
      <c r="H56" s="21"/>
      <c r="I56" s="21"/>
      <c r="J56" s="21"/>
      <c r="K56" s="21"/>
      <c r="L56" s="21"/>
      <c r="M56" s="21"/>
      <c r="N56" s="21"/>
      <c r="O56" s="21"/>
      <c r="P56" s="21"/>
      <c r="Q56" s="21"/>
      <c r="R56" s="21"/>
      <c r="S56" s="21"/>
      <c r="T56" s="21"/>
      <c r="U56" s="21"/>
    </row>
    <row r="57" spans="1:21" x14ac:dyDescent="0.25">
      <c r="A57" s="21"/>
      <c r="B57" s="21"/>
      <c r="C57" s="346"/>
      <c r="D57" s="21"/>
      <c r="E57" s="21"/>
      <c r="F57" s="21"/>
      <c r="G57" s="21"/>
      <c r="H57" s="21"/>
      <c r="I57" s="21"/>
      <c r="J57" s="21"/>
      <c r="K57" s="21"/>
      <c r="L57" s="21"/>
      <c r="M57" s="21"/>
      <c r="N57" s="21"/>
      <c r="O57" s="21"/>
      <c r="P57" s="21"/>
      <c r="Q57" s="21"/>
      <c r="R57" s="21"/>
      <c r="S57" s="21"/>
      <c r="T57" s="21"/>
      <c r="U57" s="21"/>
    </row>
    <row r="58" spans="1:21" x14ac:dyDescent="0.25">
      <c r="A58" s="21"/>
      <c r="B58" s="21"/>
      <c r="C58" s="346"/>
      <c r="D58" s="21"/>
      <c r="E58" s="21"/>
      <c r="F58" s="21"/>
      <c r="G58" s="21"/>
      <c r="H58" s="21"/>
      <c r="I58" s="21"/>
      <c r="J58" s="21"/>
      <c r="K58" s="21"/>
      <c r="L58" s="21"/>
      <c r="M58" s="21"/>
      <c r="N58" s="21"/>
      <c r="O58" s="21"/>
      <c r="P58" s="21"/>
      <c r="Q58" s="21"/>
      <c r="R58" s="21"/>
      <c r="S58" s="21"/>
      <c r="T58" s="21"/>
      <c r="U58" s="21"/>
    </row>
    <row r="59" spans="1:21" x14ac:dyDescent="0.25">
      <c r="A59" s="21"/>
      <c r="B59" s="21"/>
      <c r="C59" s="346"/>
      <c r="D59" s="21"/>
      <c r="E59" s="21"/>
      <c r="F59" s="21"/>
      <c r="G59" s="21"/>
      <c r="H59" s="21"/>
      <c r="I59" s="21"/>
      <c r="J59" s="21"/>
      <c r="K59" s="21"/>
      <c r="L59" s="21"/>
      <c r="M59" s="21"/>
      <c r="N59" s="21"/>
      <c r="O59" s="21"/>
      <c r="P59" s="21"/>
      <c r="Q59" s="21"/>
      <c r="R59" s="21"/>
      <c r="S59" s="21"/>
      <c r="T59" s="21"/>
      <c r="U59" s="21"/>
    </row>
    <row r="60" spans="1:21" x14ac:dyDescent="0.25">
      <c r="A60" s="21"/>
      <c r="B60" s="21"/>
      <c r="C60" s="346"/>
      <c r="D60" s="21"/>
      <c r="E60" s="21"/>
      <c r="F60" s="21"/>
      <c r="G60" s="21"/>
      <c r="H60" s="21"/>
      <c r="I60" s="21"/>
      <c r="J60" s="21"/>
      <c r="K60" s="21"/>
      <c r="L60" s="21"/>
      <c r="M60" s="21"/>
      <c r="N60" s="21"/>
      <c r="O60" s="21"/>
      <c r="P60" s="21"/>
      <c r="Q60" s="21"/>
      <c r="R60" s="21"/>
      <c r="S60" s="21"/>
      <c r="T60" s="21"/>
      <c r="U60" s="21"/>
    </row>
    <row r="61" spans="1:21" x14ac:dyDescent="0.25">
      <c r="A61" s="21"/>
      <c r="B61" s="21"/>
      <c r="C61" s="346"/>
      <c r="D61" s="21"/>
      <c r="E61" s="21"/>
      <c r="F61" s="21"/>
      <c r="G61" s="21"/>
      <c r="H61" s="21"/>
      <c r="I61" s="21"/>
      <c r="J61" s="21"/>
      <c r="K61" s="21"/>
      <c r="L61" s="21"/>
      <c r="M61" s="21"/>
      <c r="N61" s="21"/>
      <c r="O61" s="21"/>
      <c r="P61" s="21"/>
      <c r="Q61" s="21"/>
      <c r="R61" s="21"/>
      <c r="S61" s="21"/>
      <c r="T61" s="21"/>
      <c r="U61" s="21"/>
    </row>
    <row r="62" spans="1:21" x14ac:dyDescent="0.25">
      <c r="A62" s="21"/>
      <c r="B62" s="21"/>
      <c r="C62" s="346"/>
      <c r="D62" s="21"/>
      <c r="E62" s="21"/>
      <c r="F62" s="21"/>
      <c r="G62" s="21"/>
      <c r="H62" s="21"/>
      <c r="I62" s="21"/>
      <c r="J62" s="21"/>
      <c r="K62" s="21"/>
      <c r="L62" s="21"/>
      <c r="M62" s="21"/>
      <c r="N62" s="21"/>
      <c r="O62" s="21"/>
      <c r="P62" s="21"/>
      <c r="Q62" s="21"/>
      <c r="R62" s="21"/>
      <c r="S62" s="21"/>
      <c r="T62" s="21"/>
      <c r="U62" s="21"/>
    </row>
    <row r="63" spans="1:21" x14ac:dyDescent="0.25">
      <c r="A63" s="21"/>
      <c r="B63" s="21"/>
      <c r="C63" s="346"/>
      <c r="D63" s="21"/>
      <c r="E63" s="21"/>
      <c r="F63" s="21"/>
      <c r="G63" s="21"/>
      <c r="H63" s="21"/>
      <c r="I63" s="21"/>
      <c r="J63" s="21"/>
      <c r="K63" s="21"/>
      <c r="L63" s="21"/>
      <c r="M63" s="21"/>
      <c r="N63" s="21"/>
      <c r="O63" s="21"/>
      <c r="P63" s="21"/>
      <c r="Q63" s="21"/>
      <c r="R63" s="21"/>
      <c r="S63" s="21"/>
      <c r="T63" s="21"/>
      <c r="U63" s="21"/>
    </row>
    <row r="64" spans="1:21" x14ac:dyDescent="0.25">
      <c r="A64" s="21"/>
      <c r="B64" s="21"/>
      <c r="C64" s="346"/>
      <c r="D64" s="21"/>
      <c r="E64" s="21"/>
      <c r="F64" s="21"/>
      <c r="G64" s="21"/>
      <c r="H64" s="21"/>
      <c r="I64" s="21"/>
      <c r="J64" s="21"/>
      <c r="K64" s="21"/>
      <c r="L64" s="21"/>
      <c r="M64" s="21"/>
      <c r="N64" s="21"/>
      <c r="O64" s="21"/>
      <c r="P64" s="21"/>
      <c r="Q64" s="21"/>
      <c r="R64" s="21"/>
      <c r="S64" s="21"/>
      <c r="T64" s="21"/>
      <c r="U64" s="21"/>
    </row>
    <row r="65" spans="1:21" x14ac:dyDescent="0.25">
      <c r="A65" s="21"/>
      <c r="B65" s="21"/>
      <c r="C65" s="346"/>
      <c r="D65" s="21"/>
      <c r="E65" s="21"/>
      <c r="F65" s="21"/>
      <c r="G65" s="21"/>
      <c r="H65" s="21"/>
      <c r="I65" s="21"/>
      <c r="J65" s="21"/>
      <c r="K65" s="21"/>
      <c r="L65" s="21"/>
      <c r="M65" s="21"/>
      <c r="N65" s="21"/>
      <c r="O65" s="21"/>
      <c r="P65" s="21"/>
      <c r="Q65" s="21"/>
      <c r="R65" s="21"/>
      <c r="S65" s="21"/>
      <c r="T65" s="21"/>
      <c r="U65" s="21"/>
    </row>
    <row r="66" spans="1:21" x14ac:dyDescent="0.25">
      <c r="A66" s="21"/>
      <c r="B66" s="21"/>
      <c r="C66" s="346"/>
      <c r="D66" s="21"/>
      <c r="E66" s="21"/>
      <c r="F66" s="21"/>
      <c r="G66" s="21"/>
      <c r="H66" s="21"/>
      <c r="I66" s="21"/>
      <c r="J66" s="21"/>
      <c r="K66" s="21"/>
      <c r="L66" s="21"/>
      <c r="M66" s="21"/>
      <c r="N66" s="21"/>
      <c r="O66" s="21"/>
      <c r="P66" s="21"/>
      <c r="Q66" s="21"/>
      <c r="R66" s="21"/>
      <c r="S66" s="21"/>
      <c r="T66" s="21"/>
      <c r="U66" s="21"/>
    </row>
    <row r="67" spans="1:21" x14ac:dyDescent="0.25">
      <c r="A67" s="21"/>
      <c r="B67" s="21"/>
      <c r="C67" s="346"/>
      <c r="D67" s="21"/>
      <c r="E67" s="21"/>
      <c r="F67" s="21"/>
      <c r="G67" s="21"/>
      <c r="H67" s="21"/>
      <c r="I67" s="21"/>
      <c r="J67" s="21"/>
      <c r="K67" s="21"/>
      <c r="L67" s="21"/>
      <c r="M67" s="21"/>
      <c r="N67" s="21"/>
      <c r="O67" s="21"/>
      <c r="P67" s="21"/>
      <c r="Q67" s="21"/>
      <c r="R67" s="21"/>
      <c r="S67" s="21"/>
      <c r="T67" s="21"/>
      <c r="U67" s="21"/>
    </row>
    <row r="68" spans="1:21" x14ac:dyDescent="0.25">
      <c r="A68" s="21"/>
      <c r="B68" s="21"/>
      <c r="C68" s="346"/>
      <c r="D68" s="21"/>
      <c r="E68" s="21"/>
      <c r="F68" s="21"/>
      <c r="G68" s="21"/>
      <c r="H68" s="21"/>
      <c r="I68" s="21"/>
      <c r="J68" s="21"/>
      <c r="K68" s="21"/>
      <c r="L68" s="21"/>
      <c r="M68" s="21"/>
      <c r="N68" s="21"/>
      <c r="O68" s="21"/>
      <c r="P68" s="21"/>
      <c r="Q68" s="21"/>
      <c r="R68" s="21"/>
      <c r="S68" s="21"/>
      <c r="T68" s="21"/>
      <c r="U68" s="21"/>
    </row>
    <row r="69" spans="1:21" x14ac:dyDescent="0.25">
      <c r="A69" s="21"/>
      <c r="B69" s="21"/>
      <c r="C69" s="346"/>
      <c r="D69" s="21"/>
      <c r="E69" s="21"/>
      <c r="F69" s="21"/>
      <c r="G69" s="21"/>
      <c r="H69" s="21"/>
      <c r="I69" s="21"/>
      <c r="J69" s="21"/>
      <c r="K69" s="21"/>
      <c r="L69" s="21"/>
      <c r="M69" s="21"/>
      <c r="N69" s="21"/>
      <c r="O69" s="21"/>
      <c r="P69" s="21"/>
      <c r="Q69" s="21"/>
      <c r="R69" s="21"/>
      <c r="S69" s="21"/>
      <c r="T69" s="21"/>
      <c r="U69" s="21"/>
    </row>
    <row r="70" spans="1:21" x14ac:dyDescent="0.25">
      <c r="A70" s="21"/>
      <c r="B70" s="21"/>
      <c r="C70" s="346"/>
      <c r="D70" s="21"/>
      <c r="E70" s="21"/>
      <c r="F70" s="21"/>
      <c r="G70" s="21"/>
      <c r="H70" s="21"/>
      <c r="I70" s="21"/>
      <c r="J70" s="21"/>
      <c r="K70" s="21"/>
      <c r="L70" s="21"/>
      <c r="M70" s="21"/>
      <c r="N70" s="21"/>
      <c r="O70" s="21"/>
      <c r="P70" s="21"/>
      <c r="Q70" s="21"/>
      <c r="R70" s="21"/>
      <c r="S70" s="21"/>
      <c r="T70" s="21"/>
      <c r="U70" s="21"/>
    </row>
    <row r="71" spans="1:21" x14ac:dyDescent="0.25">
      <c r="A71" s="21"/>
      <c r="B71" s="21"/>
      <c r="C71" s="346"/>
      <c r="D71" s="21"/>
      <c r="E71" s="21"/>
      <c r="F71" s="21"/>
      <c r="G71" s="21"/>
      <c r="H71" s="21"/>
      <c r="I71" s="21"/>
      <c r="J71" s="21"/>
      <c r="K71" s="21"/>
      <c r="L71" s="21"/>
      <c r="M71" s="21"/>
      <c r="N71" s="21"/>
      <c r="O71" s="21"/>
      <c r="P71" s="21"/>
      <c r="Q71" s="21"/>
      <c r="R71" s="21"/>
      <c r="S71" s="21"/>
      <c r="T71" s="21"/>
      <c r="U71" s="21"/>
    </row>
    <row r="72" spans="1:21" x14ac:dyDescent="0.25">
      <c r="A72" s="21"/>
      <c r="B72" s="21"/>
      <c r="C72" s="346"/>
      <c r="D72" s="21"/>
      <c r="E72" s="21"/>
      <c r="F72" s="21"/>
      <c r="G72" s="21"/>
      <c r="H72" s="21"/>
      <c r="I72" s="21"/>
      <c r="J72" s="21"/>
      <c r="K72" s="21"/>
      <c r="L72" s="21"/>
      <c r="M72" s="21"/>
      <c r="N72" s="21"/>
      <c r="O72" s="21"/>
      <c r="P72" s="21"/>
      <c r="Q72" s="21"/>
      <c r="R72" s="21"/>
      <c r="S72" s="21"/>
      <c r="T72" s="21"/>
      <c r="U72" s="21"/>
    </row>
    <row r="73" spans="1:21" x14ac:dyDescent="0.25">
      <c r="A73" s="21"/>
      <c r="B73" s="21"/>
      <c r="C73" s="346"/>
      <c r="D73" s="21"/>
      <c r="E73" s="21"/>
      <c r="F73" s="21"/>
      <c r="G73" s="21"/>
      <c r="H73" s="21"/>
      <c r="I73" s="21"/>
      <c r="J73" s="21"/>
      <c r="K73" s="21"/>
      <c r="L73" s="21"/>
      <c r="M73" s="21"/>
      <c r="N73" s="21"/>
      <c r="O73" s="21"/>
      <c r="P73" s="21"/>
      <c r="Q73" s="21"/>
      <c r="R73" s="21"/>
      <c r="S73" s="21"/>
      <c r="T73" s="21"/>
      <c r="U73" s="21"/>
    </row>
    <row r="74" spans="1:21" x14ac:dyDescent="0.25">
      <c r="A74" s="21"/>
      <c r="B74" s="21"/>
      <c r="C74" s="346"/>
      <c r="D74" s="21"/>
      <c r="E74" s="21"/>
      <c r="F74" s="21"/>
      <c r="G74" s="21"/>
      <c r="H74" s="21"/>
      <c r="I74" s="21"/>
      <c r="J74" s="21"/>
      <c r="K74" s="21"/>
      <c r="L74" s="21"/>
      <c r="M74" s="21"/>
      <c r="N74" s="21"/>
      <c r="O74" s="21"/>
      <c r="P74" s="21"/>
      <c r="Q74" s="21"/>
      <c r="R74" s="21"/>
      <c r="S74" s="21"/>
      <c r="T74" s="21"/>
      <c r="U74" s="21"/>
    </row>
    <row r="75" spans="1:21" x14ac:dyDescent="0.25">
      <c r="A75" s="21"/>
      <c r="B75" s="21"/>
      <c r="C75" s="346"/>
      <c r="D75" s="21"/>
      <c r="E75" s="21"/>
      <c r="F75" s="21"/>
      <c r="G75" s="21"/>
      <c r="H75" s="21"/>
      <c r="I75" s="21"/>
      <c r="J75" s="21"/>
      <c r="K75" s="21"/>
      <c r="L75" s="21"/>
      <c r="M75" s="21"/>
      <c r="N75" s="21"/>
      <c r="O75" s="21"/>
      <c r="P75" s="21"/>
      <c r="Q75" s="21"/>
      <c r="R75" s="21"/>
      <c r="S75" s="21"/>
      <c r="T75" s="21"/>
      <c r="U75" s="21"/>
    </row>
    <row r="76" spans="1:21" x14ac:dyDescent="0.25">
      <c r="A76" s="21"/>
      <c r="B76" s="21"/>
      <c r="C76" s="346"/>
      <c r="D76" s="21"/>
      <c r="E76" s="21"/>
      <c r="F76" s="21"/>
      <c r="G76" s="21"/>
      <c r="H76" s="21"/>
      <c r="I76" s="21"/>
      <c r="J76" s="21"/>
      <c r="K76" s="21"/>
      <c r="L76" s="21"/>
      <c r="M76" s="21"/>
      <c r="N76" s="21"/>
      <c r="O76" s="21"/>
      <c r="P76" s="21"/>
      <c r="Q76" s="21"/>
      <c r="R76" s="21"/>
      <c r="S76" s="21"/>
      <c r="T76" s="21"/>
      <c r="U76" s="21"/>
    </row>
    <row r="77" spans="1:21" x14ac:dyDescent="0.25">
      <c r="A77" s="21"/>
      <c r="B77" s="21"/>
      <c r="C77" s="346"/>
      <c r="D77" s="21"/>
      <c r="E77" s="21"/>
      <c r="F77" s="21"/>
      <c r="G77" s="21"/>
      <c r="H77" s="21"/>
      <c r="I77" s="21"/>
      <c r="J77" s="21"/>
      <c r="K77" s="21"/>
      <c r="L77" s="21"/>
      <c r="M77" s="21"/>
      <c r="N77" s="21"/>
      <c r="O77" s="21"/>
      <c r="P77" s="21"/>
      <c r="Q77" s="21"/>
      <c r="R77" s="21"/>
      <c r="S77" s="21"/>
      <c r="T77" s="21"/>
      <c r="U77" s="21"/>
    </row>
    <row r="78" spans="1:21" x14ac:dyDescent="0.25">
      <c r="A78" s="21"/>
      <c r="B78" s="21"/>
      <c r="C78" s="346"/>
      <c r="D78" s="21"/>
      <c r="E78" s="21"/>
      <c r="F78" s="21"/>
      <c r="G78" s="21"/>
      <c r="H78" s="21"/>
      <c r="I78" s="21"/>
      <c r="J78" s="21"/>
      <c r="K78" s="21"/>
      <c r="L78" s="21"/>
      <c r="M78" s="21"/>
      <c r="N78" s="21"/>
      <c r="O78" s="21"/>
      <c r="P78" s="21"/>
      <c r="Q78" s="21"/>
      <c r="R78" s="21"/>
      <c r="S78" s="21"/>
      <c r="T78" s="21"/>
      <c r="U78" s="21"/>
    </row>
    <row r="79" spans="1:21" x14ac:dyDescent="0.25">
      <c r="A79" s="21"/>
      <c r="B79" s="21"/>
      <c r="C79" s="346"/>
      <c r="D79" s="21"/>
      <c r="E79" s="21"/>
      <c r="F79" s="21"/>
      <c r="G79" s="21"/>
      <c r="H79" s="21"/>
      <c r="I79" s="21"/>
      <c r="J79" s="21"/>
      <c r="K79" s="21"/>
      <c r="L79" s="21"/>
      <c r="M79" s="21"/>
      <c r="N79" s="21"/>
      <c r="O79" s="21"/>
      <c r="P79" s="21"/>
      <c r="Q79" s="21"/>
      <c r="R79" s="21"/>
      <c r="S79" s="21"/>
      <c r="T79" s="21"/>
      <c r="U79" s="21"/>
    </row>
    <row r="80" spans="1:21" x14ac:dyDescent="0.25">
      <c r="A80" s="21"/>
      <c r="B80" s="21"/>
      <c r="C80" s="346"/>
      <c r="D80" s="21"/>
      <c r="E80" s="21"/>
      <c r="F80" s="21"/>
      <c r="G80" s="21"/>
      <c r="H80" s="21"/>
      <c r="I80" s="21"/>
      <c r="J80" s="21"/>
      <c r="K80" s="21"/>
      <c r="L80" s="21"/>
      <c r="M80" s="21"/>
      <c r="N80" s="21"/>
      <c r="O80" s="21"/>
      <c r="P80" s="21"/>
      <c r="Q80" s="21"/>
      <c r="R80" s="21"/>
      <c r="S80" s="21"/>
      <c r="T80" s="21"/>
      <c r="U80" s="21"/>
    </row>
    <row r="81" spans="1:21" x14ac:dyDescent="0.25">
      <c r="A81" s="21"/>
      <c r="B81" s="21"/>
      <c r="C81" s="346"/>
      <c r="D81" s="21"/>
      <c r="E81" s="21"/>
      <c r="F81" s="21"/>
      <c r="G81" s="21"/>
      <c r="H81" s="21"/>
      <c r="I81" s="21"/>
      <c r="J81" s="21"/>
      <c r="K81" s="21"/>
      <c r="L81" s="21"/>
      <c r="M81" s="21"/>
      <c r="N81" s="21"/>
      <c r="O81" s="21"/>
      <c r="P81" s="21"/>
      <c r="Q81" s="21"/>
      <c r="R81" s="21"/>
      <c r="S81" s="21"/>
      <c r="T81" s="21"/>
      <c r="U81" s="21"/>
    </row>
    <row r="82" spans="1:21" x14ac:dyDescent="0.25">
      <c r="A82" s="21"/>
      <c r="B82" s="21"/>
      <c r="C82" s="346"/>
      <c r="D82" s="21"/>
      <c r="E82" s="21"/>
      <c r="F82" s="21"/>
      <c r="G82" s="21"/>
      <c r="H82" s="21"/>
      <c r="I82" s="21"/>
      <c r="J82" s="21"/>
      <c r="K82" s="21"/>
      <c r="L82" s="21"/>
      <c r="M82" s="21"/>
      <c r="N82" s="21"/>
      <c r="O82" s="21"/>
      <c r="P82" s="21"/>
      <c r="Q82" s="21"/>
      <c r="R82" s="21"/>
      <c r="S82" s="21"/>
      <c r="T82" s="21"/>
      <c r="U82" s="21"/>
    </row>
    <row r="83" spans="1:21" x14ac:dyDescent="0.25">
      <c r="A83" s="21"/>
      <c r="B83" s="21"/>
      <c r="C83" s="346"/>
      <c r="D83" s="21"/>
      <c r="E83" s="21"/>
      <c r="F83" s="21"/>
      <c r="G83" s="21"/>
      <c r="H83" s="21"/>
      <c r="I83" s="21"/>
      <c r="J83" s="21"/>
      <c r="K83" s="21"/>
      <c r="L83" s="21"/>
      <c r="M83" s="21"/>
      <c r="N83" s="21"/>
      <c r="O83" s="21"/>
      <c r="P83" s="21"/>
      <c r="Q83" s="21"/>
      <c r="R83" s="21"/>
      <c r="S83" s="21"/>
      <c r="T83" s="21"/>
      <c r="U83" s="21"/>
    </row>
    <row r="84" spans="1:21" x14ac:dyDescent="0.25">
      <c r="A84" s="21"/>
      <c r="B84" s="21"/>
      <c r="C84" s="346"/>
      <c r="D84" s="21"/>
      <c r="E84" s="21"/>
      <c r="F84" s="21"/>
      <c r="G84" s="21"/>
      <c r="H84" s="21"/>
      <c r="I84" s="21"/>
      <c r="J84" s="21"/>
      <c r="K84" s="21"/>
      <c r="L84" s="21"/>
      <c r="M84" s="21"/>
      <c r="N84" s="21"/>
      <c r="O84" s="21"/>
      <c r="P84" s="21"/>
      <c r="Q84" s="21"/>
      <c r="R84" s="21"/>
      <c r="S84" s="21"/>
      <c r="T84" s="21"/>
      <c r="U84" s="21"/>
    </row>
    <row r="85" spans="1:21" x14ac:dyDescent="0.25">
      <c r="A85" s="21"/>
      <c r="B85" s="21"/>
      <c r="C85" s="346"/>
      <c r="D85" s="21"/>
      <c r="E85" s="21"/>
      <c r="F85" s="21"/>
      <c r="G85" s="21"/>
      <c r="H85" s="21"/>
      <c r="I85" s="21"/>
      <c r="J85" s="21"/>
      <c r="K85" s="21"/>
      <c r="L85" s="21"/>
      <c r="M85" s="21"/>
      <c r="N85" s="21"/>
      <c r="O85" s="21"/>
      <c r="P85" s="21"/>
      <c r="Q85" s="21"/>
      <c r="R85" s="21"/>
      <c r="S85" s="21"/>
      <c r="T85" s="21"/>
      <c r="U85" s="21"/>
    </row>
    <row r="86" spans="1:21" x14ac:dyDescent="0.25">
      <c r="A86" s="21"/>
      <c r="B86" s="21"/>
      <c r="C86" s="346"/>
      <c r="D86" s="21"/>
      <c r="E86" s="21"/>
      <c r="F86" s="21"/>
      <c r="G86" s="21"/>
      <c r="H86" s="21"/>
      <c r="I86" s="21"/>
      <c r="J86" s="21"/>
      <c r="K86" s="21"/>
      <c r="L86" s="21"/>
      <c r="M86" s="21"/>
      <c r="N86" s="21"/>
      <c r="O86" s="21"/>
      <c r="P86" s="21"/>
      <c r="Q86" s="21"/>
      <c r="R86" s="21"/>
      <c r="S86" s="21"/>
      <c r="T86" s="21"/>
      <c r="U86" s="21"/>
    </row>
    <row r="87" spans="1:21" x14ac:dyDescent="0.25">
      <c r="A87" s="21"/>
      <c r="B87" s="21"/>
      <c r="C87" s="346"/>
      <c r="D87" s="21"/>
      <c r="E87" s="21"/>
      <c r="F87" s="21"/>
      <c r="G87" s="21"/>
      <c r="H87" s="21"/>
      <c r="I87" s="21"/>
      <c r="J87" s="21"/>
      <c r="K87" s="21"/>
      <c r="L87" s="21"/>
      <c r="M87" s="21"/>
      <c r="N87" s="21"/>
      <c r="O87" s="21"/>
      <c r="P87" s="21"/>
      <c r="Q87" s="21"/>
      <c r="R87" s="21"/>
      <c r="S87" s="21"/>
      <c r="T87" s="21"/>
      <c r="U87" s="21"/>
    </row>
    <row r="88" spans="1:21" x14ac:dyDescent="0.25">
      <c r="A88" s="21"/>
      <c r="B88" s="21"/>
      <c r="C88" s="346"/>
      <c r="D88" s="21"/>
      <c r="E88" s="21"/>
      <c r="F88" s="21"/>
      <c r="G88" s="21"/>
      <c r="H88" s="21"/>
      <c r="I88" s="21"/>
      <c r="J88" s="21"/>
      <c r="K88" s="21"/>
      <c r="L88" s="21"/>
      <c r="M88" s="21"/>
      <c r="N88" s="21"/>
      <c r="O88" s="21"/>
      <c r="P88" s="21"/>
      <c r="Q88" s="21"/>
      <c r="R88" s="21"/>
      <c r="S88" s="21"/>
      <c r="T88" s="21"/>
      <c r="U88" s="21"/>
    </row>
    <row r="89" spans="1:21" x14ac:dyDescent="0.25">
      <c r="A89" s="21"/>
      <c r="B89" s="21"/>
      <c r="C89" s="346"/>
      <c r="D89" s="21"/>
      <c r="E89" s="21"/>
      <c r="F89" s="21"/>
      <c r="G89" s="21"/>
      <c r="H89" s="21"/>
      <c r="I89" s="21"/>
      <c r="J89" s="21"/>
      <c r="K89" s="21"/>
      <c r="L89" s="21"/>
      <c r="M89" s="21"/>
      <c r="N89" s="21"/>
      <c r="O89" s="21"/>
      <c r="P89" s="21"/>
      <c r="Q89" s="21"/>
      <c r="R89" s="21"/>
      <c r="S89" s="21"/>
      <c r="T89" s="21"/>
      <c r="U89" s="21"/>
    </row>
    <row r="90" spans="1:21" x14ac:dyDescent="0.25">
      <c r="A90" s="21"/>
      <c r="B90" s="21"/>
      <c r="C90" s="346"/>
      <c r="D90" s="21"/>
      <c r="E90" s="21"/>
      <c r="F90" s="21"/>
      <c r="G90" s="21"/>
      <c r="H90" s="21"/>
      <c r="I90" s="21"/>
      <c r="J90" s="21"/>
      <c r="K90" s="21"/>
      <c r="L90" s="21"/>
      <c r="M90" s="21"/>
      <c r="N90" s="21"/>
      <c r="O90" s="21"/>
      <c r="P90" s="21"/>
      <c r="Q90" s="21"/>
      <c r="R90" s="21"/>
      <c r="S90" s="21"/>
      <c r="T90" s="21"/>
      <c r="U90" s="21"/>
    </row>
    <row r="91" spans="1:21" x14ac:dyDescent="0.25">
      <c r="A91" s="21"/>
      <c r="B91" s="21"/>
      <c r="C91" s="346"/>
      <c r="D91" s="21"/>
      <c r="E91" s="21"/>
      <c r="F91" s="21"/>
      <c r="G91" s="21"/>
      <c r="H91" s="21"/>
      <c r="I91" s="21"/>
      <c r="J91" s="21"/>
      <c r="K91" s="21"/>
      <c r="L91" s="21"/>
      <c r="M91" s="21"/>
      <c r="N91" s="21"/>
      <c r="O91" s="21"/>
      <c r="P91" s="21"/>
      <c r="Q91" s="21"/>
      <c r="R91" s="21"/>
      <c r="S91" s="21"/>
      <c r="T91" s="21"/>
      <c r="U91" s="21"/>
    </row>
    <row r="92" spans="1:21" x14ac:dyDescent="0.25">
      <c r="A92" s="21"/>
      <c r="B92" s="21"/>
      <c r="C92" s="346"/>
      <c r="D92" s="21"/>
      <c r="E92" s="21"/>
      <c r="F92" s="21"/>
      <c r="G92" s="21"/>
      <c r="H92" s="21"/>
      <c r="I92" s="21"/>
      <c r="J92" s="21"/>
      <c r="K92" s="21"/>
      <c r="L92" s="21"/>
      <c r="M92" s="21"/>
      <c r="N92" s="21"/>
      <c r="O92" s="21"/>
      <c r="P92" s="21"/>
      <c r="Q92" s="21"/>
      <c r="R92" s="21"/>
      <c r="S92" s="21"/>
      <c r="T92" s="21"/>
      <c r="U92" s="21"/>
    </row>
    <row r="93" spans="1:21" x14ac:dyDescent="0.25">
      <c r="A93" s="21"/>
      <c r="B93" s="21"/>
      <c r="C93" s="346"/>
      <c r="D93" s="21"/>
      <c r="E93" s="21"/>
      <c r="F93" s="21"/>
      <c r="G93" s="21"/>
      <c r="H93" s="21"/>
      <c r="I93" s="21"/>
      <c r="J93" s="21"/>
      <c r="K93" s="21"/>
      <c r="L93" s="21"/>
      <c r="M93" s="21"/>
      <c r="N93" s="21"/>
      <c r="O93" s="21"/>
      <c r="P93" s="21"/>
      <c r="Q93" s="21"/>
      <c r="R93" s="21"/>
      <c r="S93" s="21"/>
      <c r="T93" s="21"/>
      <c r="U93" s="21"/>
    </row>
    <row r="94" spans="1:21" x14ac:dyDescent="0.25">
      <c r="A94" s="21"/>
      <c r="B94" s="21"/>
      <c r="C94" s="346"/>
      <c r="D94" s="21"/>
      <c r="E94" s="21"/>
      <c r="F94" s="21"/>
      <c r="G94" s="21"/>
      <c r="H94" s="21"/>
      <c r="I94" s="21"/>
      <c r="J94" s="21"/>
      <c r="K94" s="21"/>
      <c r="L94" s="21"/>
      <c r="M94" s="21"/>
      <c r="N94" s="21"/>
      <c r="O94" s="21"/>
      <c r="P94" s="21"/>
      <c r="Q94" s="21"/>
      <c r="R94" s="21"/>
      <c r="S94" s="21"/>
      <c r="T94" s="21"/>
      <c r="U94" s="21"/>
    </row>
    <row r="95" spans="1:21" x14ac:dyDescent="0.25">
      <c r="A95" s="21"/>
      <c r="B95" s="21"/>
      <c r="C95" s="346"/>
      <c r="D95" s="21"/>
      <c r="E95" s="21"/>
      <c r="F95" s="21"/>
      <c r="G95" s="21"/>
      <c r="H95" s="21"/>
      <c r="I95" s="21"/>
      <c r="J95" s="21"/>
      <c r="K95" s="21"/>
      <c r="L95" s="21"/>
      <c r="M95" s="21"/>
      <c r="N95" s="21"/>
      <c r="O95" s="21"/>
      <c r="P95" s="21"/>
      <c r="Q95" s="21"/>
      <c r="R95" s="21"/>
      <c r="S95" s="21"/>
      <c r="T95" s="21"/>
      <c r="U95" s="21"/>
    </row>
    <row r="96" spans="1:21" x14ac:dyDescent="0.25">
      <c r="A96" s="21"/>
      <c r="B96" s="21"/>
      <c r="C96" s="346"/>
      <c r="D96" s="21"/>
      <c r="E96" s="21"/>
      <c r="F96" s="21"/>
      <c r="G96" s="21"/>
      <c r="H96" s="21"/>
      <c r="I96" s="21"/>
      <c r="J96" s="21"/>
      <c r="K96" s="21"/>
      <c r="L96" s="21"/>
      <c r="M96" s="21"/>
      <c r="N96" s="21"/>
      <c r="O96" s="21"/>
      <c r="P96" s="21"/>
      <c r="Q96" s="21"/>
      <c r="R96" s="21"/>
      <c r="S96" s="21"/>
      <c r="T96" s="21"/>
      <c r="U96" s="21"/>
    </row>
    <row r="97" spans="1:21" x14ac:dyDescent="0.25">
      <c r="A97" s="21"/>
      <c r="B97" s="21"/>
      <c r="C97" s="346"/>
      <c r="D97" s="21"/>
      <c r="E97" s="21"/>
      <c r="F97" s="21"/>
      <c r="G97" s="21"/>
      <c r="H97" s="21"/>
      <c r="I97" s="21"/>
      <c r="J97" s="21"/>
      <c r="K97" s="21"/>
      <c r="L97" s="21"/>
      <c r="M97" s="21"/>
      <c r="N97" s="21"/>
      <c r="O97" s="21"/>
      <c r="P97" s="21"/>
      <c r="Q97" s="21"/>
      <c r="R97" s="21"/>
      <c r="S97" s="21"/>
      <c r="T97" s="21"/>
      <c r="U97" s="21"/>
    </row>
    <row r="98" spans="1:21" x14ac:dyDescent="0.25">
      <c r="A98" s="21"/>
      <c r="B98" s="21"/>
      <c r="C98" s="346"/>
      <c r="D98" s="21"/>
      <c r="E98" s="21"/>
      <c r="F98" s="21"/>
      <c r="G98" s="21"/>
      <c r="H98" s="21"/>
      <c r="I98" s="21"/>
      <c r="J98" s="21"/>
      <c r="K98" s="21"/>
      <c r="L98" s="21"/>
      <c r="M98" s="21"/>
      <c r="N98" s="21"/>
      <c r="O98" s="21"/>
      <c r="P98" s="21"/>
      <c r="Q98" s="21"/>
      <c r="R98" s="21"/>
      <c r="S98" s="21"/>
      <c r="T98" s="21"/>
      <c r="U98" s="21"/>
    </row>
    <row r="99" spans="1:21" x14ac:dyDescent="0.25">
      <c r="A99" s="21"/>
      <c r="B99" s="21"/>
      <c r="C99" s="346"/>
      <c r="D99" s="21"/>
      <c r="E99" s="21"/>
      <c r="F99" s="21"/>
      <c r="G99" s="21"/>
      <c r="H99" s="21"/>
      <c r="I99" s="21"/>
      <c r="J99" s="21"/>
      <c r="K99" s="21"/>
      <c r="L99" s="21"/>
      <c r="M99" s="21"/>
      <c r="N99" s="21"/>
      <c r="O99" s="21"/>
      <c r="P99" s="21"/>
      <c r="Q99" s="21"/>
      <c r="R99" s="21"/>
      <c r="S99" s="21"/>
      <c r="T99" s="21"/>
      <c r="U99" s="21"/>
    </row>
    <row r="100" spans="1:21" x14ac:dyDescent="0.25">
      <c r="A100" s="21"/>
      <c r="B100" s="21"/>
      <c r="C100" s="346"/>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346"/>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346"/>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346"/>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346"/>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346"/>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346"/>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346"/>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346"/>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346"/>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346"/>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346"/>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346"/>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346"/>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346"/>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346"/>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346"/>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346"/>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346"/>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346"/>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346"/>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346"/>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346"/>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346"/>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346"/>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346"/>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346"/>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346"/>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346"/>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346"/>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346"/>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346"/>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346"/>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346"/>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346"/>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346"/>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346"/>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346"/>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346"/>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346"/>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346"/>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346"/>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346"/>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346"/>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346"/>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346"/>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346"/>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346"/>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346"/>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346"/>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346"/>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346"/>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346"/>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346"/>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346"/>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346"/>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346"/>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346"/>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346"/>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346"/>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346"/>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346"/>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346"/>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346"/>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346"/>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346"/>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346"/>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346"/>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346"/>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346"/>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346"/>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346"/>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346"/>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346"/>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346"/>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346"/>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346"/>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346"/>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346"/>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346"/>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346"/>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346"/>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346"/>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346"/>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346"/>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346"/>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346"/>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346"/>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346"/>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346"/>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346"/>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346"/>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346"/>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346"/>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346"/>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346"/>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346"/>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346"/>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346"/>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346"/>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346"/>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346"/>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346"/>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346"/>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346"/>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346"/>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346"/>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346"/>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346"/>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346"/>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346"/>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346"/>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346"/>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346"/>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346"/>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346"/>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346"/>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346"/>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346"/>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346"/>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346"/>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346"/>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346"/>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346"/>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346"/>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346"/>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346"/>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346"/>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346"/>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346"/>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346"/>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346"/>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346"/>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346"/>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346"/>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346"/>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346"/>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346"/>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346"/>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346"/>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346"/>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346"/>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346"/>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346"/>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346"/>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346"/>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346"/>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346"/>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346"/>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346"/>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346"/>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346"/>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346"/>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346"/>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346"/>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346"/>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346"/>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346"/>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346"/>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346"/>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346"/>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346"/>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346"/>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346"/>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346"/>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346"/>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346"/>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346"/>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346"/>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346"/>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346"/>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346"/>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346"/>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346"/>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346"/>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346"/>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346"/>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346"/>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346"/>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346"/>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346"/>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346"/>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346"/>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346"/>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346"/>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346"/>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346"/>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346"/>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346"/>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346"/>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346"/>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346"/>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346"/>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346"/>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346"/>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346"/>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346"/>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346"/>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346"/>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346"/>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346"/>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346"/>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346"/>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346"/>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346"/>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346"/>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346"/>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346"/>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346"/>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346"/>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346"/>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346"/>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346"/>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346"/>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346"/>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346"/>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346"/>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346"/>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346"/>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346"/>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346"/>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346"/>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346"/>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346"/>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346"/>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346"/>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346"/>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346"/>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346"/>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346"/>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346"/>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346"/>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346"/>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346"/>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346"/>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346"/>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346"/>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346"/>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346"/>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346"/>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346"/>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346"/>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346"/>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346"/>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346"/>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346"/>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346"/>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346"/>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346"/>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346"/>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346"/>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346"/>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346"/>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346"/>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346"/>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346"/>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346"/>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346"/>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346"/>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346"/>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346"/>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346"/>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346"/>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346"/>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346"/>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346"/>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346"/>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346"/>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346"/>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346"/>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346"/>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346"/>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346"/>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346"/>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346"/>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346"/>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346"/>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346"/>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346"/>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346"/>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346"/>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346"/>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346"/>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N22" zoomScale="80" zoomScaleNormal="80" zoomScaleSheetLayoutView="80" workbookViewId="0">
      <selection activeCell="X28" sqref="X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401" t="str">
        <f>'3.3 паспорт описание'!A5</f>
        <v>Год раскрытия информации: 2023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5" spans="1:28"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8" ht="18.75" x14ac:dyDescent="0.25">
      <c r="A6" s="410" t="s">
        <v>6</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94"/>
      <c r="AB6" s="94"/>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94"/>
      <c r="AB7" s="94"/>
    </row>
    <row r="8" spans="1:28" ht="15.75" x14ac:dyDescent="0.25">
      <c r="A8" s="411" t="str">
        <f>'3.3 паспорт описание'!A9:C9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95"/>
      <c r="AB8" s="95"/>
    </row>
    <row r="9" spans="1:28" ht="15.75" x14ac:dyDescent="0.25">
      <c r="A9" s="407" t="s">
        <v>5</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96"/>
      <c r="AB9" s="96"/>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94"/>
      <c r="AB10" s="94"/>
    </row>
    <row r="11" spans="1:28" ht="15.75" x14ac:dyDescent="0.25">
      <c r="A11" s="411" t="str">
        <f>'3.3 паспорт описание'!A12:C12</f>
        <v>L_19-0961</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95"/>
      <c r="AB11" s="95"/>
    </row>
    <row r="12" spans="1:28" ht="15.75" x14ac:dyDescent="0.25">
      <c r="A12" s="407" t="s">
        <v>4</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96"/>
      <c r="AB12" s="96"/>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9"/>
      <c r="AB13" s="9"/>
    </row>
    <row r="14" spans="1:28" ht="24.75" customHeight="1" x14ac:dyDescent="0.25">
      <c r="A14" s="406" t="str">
        <f>'3.3 паспорт описание'!A15:C15</f>
        <v>Строительство КЛ 15 кВ взамен существующих ВЛ 15 кВ № 15-186 (инв. № 5115873), № 15-09 (инв. № 5115424), № 15-181 (инв. № 5115437), № 15-279 (инв. № 5115743) протяженностью 5,71 км в Мамоновском районе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95"/>
      <c r="AB14" s="95"/>
    </row>
    <row r="15" spans="1:28" ht="15.75"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96"/>
      <c r="AB15" s="96"/>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03"/>
      <c r="AB16" s="103"/>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03"/>
      <c r="AB17" s="103"/>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03"/>
      <c r="AB18" s="103"/>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03"/>
      <c r="AB19" s="10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04"/>
      <c r="AB20" s="10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04"/>
      <c r="AB21" s="104"/>
    </row>
    <row r="22" spans="1:28" x14ac:dyDescent="0.25">
      <c r="A22" s="442" t="s">
        <v>387</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05"/>
      <c r="AB22" s="105"/>
    </row>
    <row r="23" spans="1:28" ht="32.25" customHeight="1" x14ac:dyDescent="0.25">
      <c r="A23" s="444" t="s">
        <v>272</v>
      </c>
      <c r="B23" s="445"/>
      <c r="C23" s="445"/>
      <c r="D23" s="445"/>
      <c r="E23" s="445"/>
      <c r="F23" s="445"/>
      <c r="G23" s="445"/>
      <c r="H23" s="445"/>
      <c r="I23" s="445"/>
      <c r="J23" s="445"/>
      <c r="K23" s="445"/>
      <c r="L23" s="446"/>
      <c r="M23" s="443" t="s">
        <v>273</v>
      </c>
      <c r="N23" s="443"/>
      <c r="O23" s="443"/>
      <c r="P23" s="443"/>
      <c r="Q23" s="443"/>
      <c r="R23" s="443"/>
      <c r="S23" s="443"/>
      <c r="T23" s="443"/>
      <c r="U23" s="443"/>
      <c r="V23" s="443"/>
      <c r="W23" s="443"/>
      <c r="X23" s="443"/>
      <c r="Y23" s="443"/>
      <c r="Z23" s="443"/>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2" t="s">
        <v>220</v>
      </c>
    </row>
    <row r="25" spans="1:28" ht="16.5" customHeight="1" x14ac:dyDescent="0.25">
      <c r="A25" s="63">
        <v>1</v>
      </c>
      <c r="B25" s="64">
        <v>2</v>
      </c>
      <c r="C25" s="63">
        <v>3</v>
      </c>
      <c r="D25" s="64">
        <v>4</v>
      </c>
      <c r="E25" s="63">
        <v>5</v>
      </c>
      <c r="F25" s="64">
        <v>6</v>
      </c>
      <c r="G25" s="63">
        <v>7</v>
      </c>
      <c r="H25" s="64">
        <v>8</v>
      </c>
      <c r="I25" s="63">
        <v>9</v>
      </c>
      <c r="J25" s="64">
        <v>10</v>
      </c>
      <c r="K25" s="106">
        <v>11</v>
      </c>
      <c r="L25" s="64">
        <v>12</v>
      </c>
      <c r="M25" s="106">
        <v>13</v>
      </c>
      <c r="N25" s="64">
        <v>14</v>
      </c>
      <c r="O25" s="106">
        <v>15</v>
      </c>
      <c r="P25" s="64">
        <v>16</v>
      </c>
      <c r="Q25" s="106">
        <v>17</v>
      </c>
      <c r="R25" s="64">
        <v>18</v>
      </c>
      <c r="S25" s="106">
        <v>19</v>
      </c>
      <c r="T25" s="64">
        <v>20</v>
      </c>
      <c r="U25" s="106">
        <v>21</v>
      </c>
      <c r="V25" s="64">
        <v>22</v>
      </c>
      <c r="W25" s="106">
        <v>23</v>
      </c>
      <c r="X25" s="64">
        <v>24</v>
      </c>
      <c r="Y25" s="106">
        <v>25</v>
      </c>
      <c r="Z25" s="64">
        <v>26</v>
      </c>
    </row>
    <row r="26" spans="1:28" ht="135" x14ac:dyDescent="0.25">
      <c r="A26" s="309">
        <v>2018</v>
      </c>
      <c r="B26" s="310"/>
      <c r="C26" s="310">
        <f>SUM(C27:C31)</f>
        <v>2.4300000000000002</v>
      </c>
      <c r="D26" s="311">
        <f>SUM(D27:D31)</f>
        <v>415</v>
      </c>
      <c r="E26" s="310">
        <f>SUM(E28:E49)</f>
        <v>0</v>
      </c>
      <c r="F26" s="310">
        <f>SUM(F27:F31)</f>
        <v>346.76</v>
      </c>
      <c r="G26" s="310">
        <f>SUM(G28:G49)</f>
        <v>0</v>
      </c>
      <c r="H26" s="311">
        <v>116189</v>
      </c>
      <c r="I26" s="312">
        <f>F26/H26</f>
        <v>2.9844477532296517E-3</v>
      </c>
      <c r="J26" s="313">
        <f>D26/H26</f>
        <v>3.5717666904784445E-3</v>
      </c>
      <c r="K26" s="314" t="s">
        <v>515</v>
      </c>
      <c r="L26" s="315"/>
      <c r="M26" s="316">
        <v>2021</v>
      </c>
      <c r="N26" s="314"/>
      <c r="O26" s="353">
        <f>F26-(F26/100)</f>
        <v>343.29239999999999</v>
      </c>
      <c r="P26" s="302">
        <f>C26-(C26/100)</f>
        <v>2.4056999999999999</v>
      </c>
      <c r="Q26" s="301">
        <f>P26/R26</f>
        <v>2.070505813803372E-5</v>
      </c>
      <c r="R26" s="299">
        <v>116189</v>
      </c>
      <c r="S26" s="300">
        <f>O26/R26</f>
        <v>2.9546032756973552E-3</v>
      </c>
      <c r="T26" s="303">
        <f>((D26)-(D26/100))/R26</f>
        <v>3.5360490235736603E-3</v>
      </c>
      <c r="U26" s="299"/>
      <c r="V26" s="304">
        <f>P26/R26</f>
        <v>2.070505813803372E-5</v>
      </c>
      <c r="W26" s="304">
        <f>S26-I26</f>
        <v>-2.9844477532296482E-5</v>
      </c>
      <c r="X26" s="304">
        <f>T26-J26</f>
        <v>-3.5717666904784215E-5</v>
      </c>
      <c r="Y26" s="305" t="s">
        <v>516</v>
      </c>
      <c r="Z26" s="306" t="s">
        <v>517</v>
      </c>
    </row>
    <row r="27" spans="1:28" x14ac:dyDescent="0.25">
      <c r="A27" s="309"/>
      <c r="B27" s="318" t="s">
        <v>523</v>
      </c>
      <c r="C27" s="317">
        <v>1.6</v>
      </c>
      <c r="D27" s="317">
        <v>3</v>
      </c>
      <c r="E27" s="317"/>
      <c r="F27" s="317">
        <f t="shared" ref="F27" si="0">C27*D27</f>
        <v>4.8000000000000007</v>
      </c>
      <c r="G27" s="310"/>
      <c r="H27" s="317">
        <v>116189</v>
      </c>
      <c r="I27" s="317"/>
      <c r="J27" s="313"/>
      <c r="K27" s="319" t="s">
        <v>518</v>
      </c>
      <c r="L27" s="317" t="s">
        <v>519</v>
      </c>
      <c r="M27" s="316"/>
      <c r="N27" s="314"/>
      <c r="O27" s="317"/>
      <c r="P27" s="302"/>
      <c r="Q27" s="301"/>
      <c r="R27" s="299"/>
      <c r="S27" s="299"/>
      <c r="T27" s="303"/>
      <c r="U27" s="299"/>
      <c r="V27" s="304"/>
      <c r="W27" s="304"/>
      <c r="X27" s="304"/>
      <c r="Y27" s="305"/>
      <c r="Z27" s="306"/>
    </row>
    <row r="28" spans="1:28" x14ac:dyDescent="0.25">
      <c r="A28" s="320">
        <v>2017</v>
      </c>
      <c r="B28" s="320"/>
      <c r="C28" s="317">
        <v>0</v>
      </c>
      <c r="D28" s="317">
        <v>0</v>
      </c>
      <c r="E28" s="317"/>
      <c r="F28" s="317">
        <f t="shared" ref="F28:F30" si="1">C28*D28</f>
        <v>0</v>
      </c>
      <c r="G28" s="317"/>
      <c r="H28" s="317">
        <v>114940</v>
      </c>
      <c r="I28" s="317"/>
      <c r="J28" s="317"/>
      <c r="K28" s="317"/>
      <c r="L28" s="317"/>
      <c r="M28" s="317"/>
      <c r="N28" s="317"/>
      <c r="O28" s="317"/>
      <c r="P28" s="307"/>
      <c r="Q28" s="307"/>
      <c r="R28" s="307"/>
      <c r="S28" s="307"/>
      <c r="T28" s="307"/>
      <c r="U28" s="307"/>
      <c r="V28" s="307"/>
      <c r="W28" s="307"/>
      <c r="X28" s="307"/>
      <c r="Y28" s="307"/>
      <c r="Z28" s="308"/>
    </row>
    <row r="29" spans="1:28" x14ac:dyDescent="0.25">
      <c r="A29" s="320"/>
      <c r="B29" s="320" t="s">
        <v>523</v>
      </c>
      <c r="C29" s="317">
        <v>0.83</v>
      </c>
      <c r="D29" s="317">
        <v>412</v>
      </c>
      <c r="E29" s="317"/>
      <c r="F29" s="317">
        <f t="shared" si="1"/>
        <v>341.96</v>
      </c>
      <c r="G29" s="317"/>
      <c r="H29" s="317">
        <v>114940</v>
      </c>
      <c r="I29" s="317"/>
      <c r="J29" s="317"/>
      <c r="K29" s="319" t="s">
        <v>520</v>
      </c>
      <c r="L29" s="317" t="s">
        <v>521</v>
      </c>
      <c r="M29" s="317"/>
      <c r="N29" s="317"/>
      <c r="O29" s="317"/>
      <c r="P29" s="307"/>
      <c r="Q29" s="307"/>
      <c r="R29" s="307"/>
      <c r="S29" s="307"/>
      <c r="T29" s="307"/>
      <c r="U29" s="307"/>
      <c r="V29" s="307"/>
      <c r="W29" s="307"/>
      <c r="X29" s="307"/>
      <c r="Y29" s="307"/>
      <c r="Z29" s="308"/>
    </row>
    <row r="30" spans="1:28" x14ac:dyDescent="0.25">
      <c r="A30" s="320">
        <v>2016</v>
      </c>
      <c r="B30" s="320"/>
      <c r="C30" s="317">
        <v>0</v>
      </c>
      <c r="D30" s="317">
        <v>0</v>
      </c>
      <c r="E30" s="317"/>
      <c r="F30" s="317">
        <f t="shared" si="1"/>
        <v>0</v>
      </c>
      <c r="G30" s="317"/>
      <c r="H30" s="317">
        <v>99264</v>
      </c>
      <c r="I30" s="317"/>
      <c r="J30" s="317"/>
      <c r="K30" s="317"/>
      <c r="L30" s="317"/>
      <c r="M30" s="317"/>
      <c r="N30" s="317"/>
      <c r="O30" s="317"/>
      <c r="P30" s="307"/>
      <c r="Q30" s="307"/>
      <c r="R30" s="307"/>
      <c r="S30" s="307"/>
      <c r="T30" s="307"/>
      <c r="U30" s="307"/>
      <c r="V30" s="307"/>
      <c r="W30" s="307"/>
      <c r="X30" s="307"/>
      <c r="Y30" s="307"/>
      <c r="Z30" s="308"/>
    </row>
    <row r="31" spans="1:28" x14ac:dyDescent="0.25">
      <c r="A31" s="317"/>
      <c r="B31" s="309" t="s">
        <v>523</v>
      </c>
      <c r="C31" s="317">
        <v>0</v>
      </c>
      <c r="D31" s="317">
        <v>0</v>
      </c>
      <c r="E31" s="317"/>
      <c r="F31" s="317">
        <f>C31*D31</f>
        <v>0</v>
      </c>
      <c r="G31" s="317"/>
      <c r="H31" s="317">
        <v>99264</v>
      </c>
      <c r="I31" s="317"/>
      <c r="J31" s="317"/>
      <c r="K31" s="319"/>
      <c r="L31" s="317"/>
      <c r="M31" s="317"/>
      <c r="N31" s="317"/>
      <c r="O31" s="317"/>
      <c r="P31" s="307"/>
      <c r="Q31" s="307"/>
      <c r="R31" s="307"/>
      <c r="S31" s="307"/>
      <c r="T31" s="307"/>
      <c r="U31" s="307"/>
      <c r="V31" s="307"/>
      <c r="W31" s="307"/>
      <c r="X31" s="307"/>
      <c r="Y31" s="307"/>
      <c r="Z31" s="307"/>
    </row>
    <row r="33" spans="1:1" x14ac:dyDescent="0.25">
      <c r="A33" s="7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401" t="str">
        <f>'1. паспорт местоположение'!A5:C5</f>
        <v>Год раскрытия информации: 2023 год</v>
      </c>
      <c r="B5" s="401"/>
      <c r="C5" s="401"/>
      <c r="D5" s="401"/>
      <c r="E5" s="401"/>
      <c r="F5" s="401"/>
      <c r="G5" s="401"/>
      <c r="H5" s="401"/>
      <c r="I5" s="401"/>
      <c r="J5" s="401"/>
      <c r="K5" s="401"/>
      <c r="L5" s="401"/>
      <c r="M5" s="401"/>
      <c r="N5" s="102"/>
      <c r="O5" s="102"/>
      <c r="P5" s="102"/>
      <c r="Q5" s="102"/>
      <c r="R5" s="102"/>
      <c r="S5" s="102"/>
      <c r="T5" s="102"/>
      <c r="U5" s="102"/>
      <c r="V5" s="102"/>
      <c r="W5" s="102"/>
      <c r="X5" s="102"/>
      <c r="Y5" s="102"/>
      <c r="Z5" s="102"/>
    </row>
    <row r="6" spans="1:26" s="10" customFormat="1" ht="18.75" x14ac:dyDescent="0.3">
      <c r="A6" s="15"/>
      <c r="B6" s="15"/>
      <c r="L6" s="13"/>
    </row>
    <row r="7" spans="1:26" s="10" customFormat="1" ht="18.75" x14ac:dyDescent="0.2">
      <c r="A7" s="452" t="s">
        <v>6</v>
      </c>
      <c r="B7" s="452"/>
      <c r="C7" s="452"/>
      <c r="D7" s="452"/>
      <c r="E7" s="452"/>
      <c r="F7" s="452"/>
      <c r="G7" s="452"/>
      <c r="H7" s="452"/>
      <c r="I7" s="452"/>
      <c r="J7" s="452"/>
      <c r="K7" s="452"/>
      <c r="L7" s="452"/>
      <c r="M7" s="452"/>
      <c r="N7" s="94"/>
      <c r="O7" s="94"/>
      <c r="P7" s="94"/>
      <c r="Q7" s="94"/>
      <c r="R7" s="94"/>
      <c r="S7" s="94"/>
      <c r="T7" s="94"/>
      <c r="U7" s="94"/>
      <c r="V7" s="94"/>
      <c r="W7" s="94"/>
      <c r="X7" s="94"/>
    </row>
    <row r="8" spans="1:26" s="10" customFormat="1" ht="18.75" x14ac:dyDescent="0.2">
      <c r="A8" s="452"/>
      <c r="B8" s="452"/>
      <c r="C8" s="452"/>
      <c r="D8" s="452"/>
      <c r="E8" s="452"/>
      <c r="F8" s="452"/>
      <c r="G8" s="452"/>
      <c r="H8" s="452"/>
      <c r="I8" s="452"/>
      <c r="J8" s="452"/>
      <c r="K8" s="452"/>
      <c r="L8" s="452"/>
      <c r="M8" s="452"/>
      <c r="N8" s="94"/>
      <c r="O8" s="94"/>
      <c r="P8" s="94"/>
      <c r="Q8" s="94"/>
      <c r="R8" s="94"/>
      <c r="S8" s="94"/>
      <c r="T8" s="94"/>
      <c r="U8" s="94"/>
      <c r="V8" s="94"/>
      <c r="W8" s="94"/>
      <c r="X8" s="94"/>
    </row>
    <row r="9" spans="1:26" s="10" customFormat="1" ht="18.75" x14ac:dyDescent="0.2">
      <c r="A9" s="453" t="str">
        <f>'1. паспорт местоположение'!A9:C9</f>
        <v>Акционерное общество "Россети Янтарь"</v>
      </c>
      <c r="B9" s="453"/>
      <c r="C9" s="453"/>
      <c r="D9" s="453"/>
      <c r="E9" s="453"/>
      <c r="F9" s="453"/>
      <c r="G9" s="453"/>
      <c r="H9" s="453"/>
      <c r="I9" s="453"/>
      <c r="J9" s="453"/>
      <c r="K9" s="453"/>
      <c r="L9" s="453"/>
      <c r="M9" s="453"/>
      <c r="N9" s="94"/>
      <c r="O9" s="94"/>
      <c r="P9" s="94"/>
      <c r="Q9" s="94"/>
      <c r="R9" s="94"/>
      <c r="S9" s="94"/>
      <c r="T9" s="94"/>
      <c r="U9" s="94"/>
      <c r="V9" s="94"/>
      <c r="W9" s="94"/>
      <c r="X9" s="94"/>
    </row>
    <row r="10" spans="1:26" s="10" customFormat="1" ht="18.75" x14ac:dyDescent="0.2">
      <c r="A10" s="398" t="s">
        <v>5</v>
      </c>
      <c r="B10" s="398"/>
      <c r="C10" s="398"/>
      <c r="D10" s="398"/>
      <c r="E10" s="398"/>
      <c r="F10" s="398"/>
      <c r="G10" s="398"/>
      <c r="H10" s="398"/>
      <c r="I10" s="398"/>
      <c r="J10" s="398"/>
      <c r="K10" s="398"/>
      <c r="L10" s="398"/>
      <c r="M10" s="398"/>
      <c r="N10" s="94"/>
      <c r="O10" s="94"/>
      <c r="P10" s="94"/>
      <c r="Q10" s="94"/>
      <c r="R10" s="94"/>
      <c r="S10" s="94"/>
      <c r="T10" s="94"/>
      <c r="U10" s="94"/>
      <c r="V10" s="94"/>
      <c r="W10" s="94"/>
      <c r="X10" s="94"/>
    </row>
    <row r="11" spans="1:26" s="10" customFormat="1" ht="18.75" x14ac:dyDescent="0.2">
      <c r="A11" s="452"/>
      <c r="B11" s="452"/>
      <c r="C11" s="452"/>
      <c r="D11" s="452"/>
      <c r="E11" s="452"/>
      <c r="F11" s="452"/>
      <c r="G11" s="452"/>
      <c r="H11" s="452"/>
      <c r="I11" s="452"/>
      <c r="J11" s="452"/>
      <c r="K11" s="452"/>
      <c r="L11" s="452"/>
      <c r="M11" s="452"/>
      <c r="N11" s="94"/>
      <c r="O11" s="94"/>
      <c r="P11" s="94"/>
      <c r="Q11" s="94"/>
      <c r="R11" s="94"/>
      <c r="S11" s="94"/>
      <c r="T11" s="94"/>
      <c r="U11" s="94"/>
      <c r="V11" s="94"/>
      <c r="W11" s="94"/>
      <c r="X11" s="94"/>
    </row>
    <row r="12" spans="1:26" s="10" customFormat="1" ht="18.75" x14ac:dyDescent="0.2">
      <c r="A12" s="453" t="str">
        <f>'1. паспорт местоположение'!A12:C12</f>
        <v>L_19-0961</v>
      </c>
      <c r="B12" s="453"/>
      <c r="C12" s="453"/>
      <c r="D12" s="453"/>
      <c r="E12" s="453"/>
      <c r="F12" s="453"/>
      <c r="G12" s="453"/>
      <c r="H12" s="453"/>
      <c r="I12" s="453"/>
      <c r="J12" s="453"/>
      <c r="K12" s="453"/>
      <c r="L12" s="453"/>
      <c r="M12" s="453"/>
      <c r="N12" s="94"/>
      <c r="O12" s="94"/>
      <c r="P12" s="94"/>
      <c r="Q12" s="94"/>
      <c r="R12" s="94"/>
      <c r="S12" s="94"/>
      <c r="T12" s="94"/>
      <c r="U12" s="94"/>
      <c r="V12" s="94"/>
      <c r="W12" s="94"/>
      <c r="X12" s="94"/>
    </row>
    <row r="13" spans="1:26" s="10" customFormat="1" ht="18.75" x14ac:dyDescent="0.2">
      <c r="A13" s="398" t="s">
        <v>4</v>
      </c>
      <c r="B13" s="398"/>
      <c r="C13" s="398"/>
      <c r="D13" s="398"/>
      <c r="E13" s="398"/>
      <c r="F13" s="398"/>
      <c r="G13" s="398"/>
      <c r="H13" s="398"/>
      <c r="I13" s="398"/>
      <c r="J13" s="398"/>
      <c r="K13" s="398"/>
      <c r="L13" s="398"/>
      <c r="M13" s="398"/>
      <c r="N13" s="94"/>
      <c r="O13" s="94"/>
      <c r="P13" s="94"/>
      <c r="Q13" s="94"/>
      <c r="R13" s="94"/>
      <c r="S13" s="94"/>
      <c r="T13" s="94"/>
      <c r="U13" s="94"/>
      <c r="V13" s="94"/>
      <c r="W13" s="94"/>
      <c r="X13" s="94"/>
    </row>
    <row r="14" spans="1:26" s="7" customFormat="1" ht="15.75" customHeight="1" x14ac:dyDescent="0.2">
      <c r="A14" s="454"/>
      <c r="B14" s="454"/>
      <c r="C14" s="454"/>
      <c r="D14" s="454"/>
      <c r="E14" s="454"/>
      <c r="F14" s="454"/>
      <c r="G14" s="454"/>
      <c r="H14" s="454"/>
      <c r="I14" s="454"/>
      <c r="J14" s="454"/>
      <c r="K14" s="454"/>
      <c r="L14" s="454"/>
      <c r="M14" s="454"/>
      <c r="N14" s="327"/>
      <c r="O14" s="327"/>
      <c r="P14" s="327"/>
      <c r="Q14" s="327"/>
      <c r="R14" s="327"/>
      <c r="S14" s="327"/>
      <c r="T14" s="327"/>
      <c r="U14" s="327"/>
      <c r="V14" s="327"/>
      <c r="W14" s="327"/>
      <c r="X14" s="327"/>
    </row>
    <row r="15" spans="1:26" s="2" customFormat="1" ht="39.75" customHeight="1" x14ac:dyDescent="0.2">
      <c r="A15" s="455" t="str">
        <f>'1. паспорт местоположение'!A15</f>
        <v>Строительство КЛ 15 кВ взамен существующих ВЛ 15 кВ № 15-186 (инв. № 5115873), № 15-09 (инв. № 5115424), № 15-181 (инв. № 5115437), № 15-279 (инв. № 5115743) протяженностью 5,71 км в Мамоновском районе</v>
      </c>
      <c r="B15" s="455"/>
      <c r="C15" s="455"/>
      <c r="D15" s="455"/>
      <c r="E15" s="455"/>
      <c r="F15" s="455"/>
      <c r="G15" s="455"/>
      <c r="H15" s="455"/>
      <c r="I15" s="455"/>
      <c r="J15" s="455"/>
      <c r="K15" s="455"/>
      <c r="L15" s="455"/>
      <c r="M15" s="455"/>
      <c r="N15" s="95"/>
      <c r="O15" s="95"/>
      <c r="P15" s="95"/>
      <c r="Q15" s="95"/>
      <c r="R15" s="95"/>
      <c r="S15" s="95"/>
      <c r="T15" s="95"/>
      <c r="U15" s="95"/>
      <c r="V15" s="95"/>
      <c r="W15" s="95"/>
      <c r="X15" s="95"/>
    </row>
    <row r="16" spans="1:26" s="2" customFormat="1" ht="15" customHeight="1" x14ac:dyDescent="0.2">
      <c r="A16" s="398" t="s">
        <v>3</v>
      </c>
      <c r="B16" s="398"/>
      <c r="C16" s="398"/>
      <c r="D16" s="398"/>
      <c r="E16" s="398"/>
      <c r="F16" s="398"/>
      <c r="G16" s="398"/>
      <c r="H16" s="398"/>
      <c r="I16" s="398"/>
      <c r="J16" s="398"/>
      <c r="K16" s="398"/>
      <c r="L16" s="398"/>
      <c r="M16" s="398"/>
      <c r="N16" s="96"/>
      <c r="O16" s="96"/>
      <c r="P16" s="96"/>
      <c r="Q16" s="96"/>
      <c r="R16" s="96"/>
      <c r="S16" s="96"/>
      <c r="T16" s="96"/>
      <c r="U16" s="96"/>
      <c r="V16" s="96"/>
      <c r="W16" s="96"/>
      <c r="X16" s="96"/>
    </row>
    <row r="17" spans="1:24" s="2" customFormat="1" ht="15" customHeight="1" x14ac:dyDescent="0.2">
      <c r="A17" s="421"/>
      <c r="B17" s="421"/>
      <c r="C17" s="421"/>
      <c r="D17" s="421"/>
      <c r="E17" s="421"/>
      <c r="F17" s="421"/>
      <c r="G17" s="421"/>
      <c r="H17" s="421"/>
      <c r="I17" s="421"/>
      <c r="J17" s="421"/>
      <c r="K17" s="421"/>
      <c r="L17" s="421"/>
      <c r="M17" s="421"/>
      <c r="N17" s="325"/>
      <c r="O17" s="325"/>
      <c r="P17" s="325"/>
      <c r="Q17" s="325"/>
      <c r="R17" s="325"/>
      <c r="S17" s="325"/>
      <c r="T17" s="325"/>
      <c r="U17" s="325"/>
    </row>
    <row r="18" spans="1:24" s="2" customFormat="1" ht="91.5" customHeight="1" x14ac:dyDescent="0.2">
      <c r="A18" s="447" t="s">
        <v>364</v>
      </c>
      <c r="B18" s="447"/>
      <c r="C18" s="447"/>
      <c r="D18" s="447"/>
      <c r="E18" s="447"/>
      <c r="F18" s="447"/>
      <c r="G18" s="447"/>
      <c r="H18" s="447"/>
      <c r="I18" s="447"/>
      <c r="J18" s="447"/>
      <c r="K18" s="447"/>
      <c r="L18" s="447"/>
      <c r="M18" s="447"/>
      <c r="N18" s="5"/>
      <c r="O18" s="5"/>
      <c r="P18" s="5"/>
      <c r="Q18" s="5"/>
      <c r="R18" s="5"/>
      <c r="S18" s="5"/>
      <c r="T18" s="5"/>
      <c r="U18" s="5"/>
      <c r="V18" s="5"/>
      <c r="W18" s="5"/>
      <c r="X18" s="5"/>
    </row>
    <row r="19" spans="1:24" s="2" customFormat="1" ht="78" customHeight="1" x14ac:dyDescent="0.2">
      <c r="A19" s="448" t="s">
        <v>2</v>
      </c>
      <c r="B19" s="448" t="s">
        <v>81</v>
      </c>
      <c r="C19" s="448" t="s">
        <v>80</v>
      </c>
      <c r="D19" s="448" t="s">
        <v>72</v>
      </c>
      <c r="E19" s="449" t="s">
        <v>79</v>
      </c>
      <c r="F19" s="450"/>
      <c r="G19" s="450"/>
      <c r="H19" s="450"/>
      <c r="I19" s="451"/>
      <c r="J19" s="448" t="s">
        <v>78</v>
      </c>
      <c r="K19" s="448"/>
      <c r="L19" s="448"/>
      <c r="M19" s="448"/>
      <c r="N19" s="325"/>
      <c r="O19" s="325"/>
      <c r="P19" s="325"/>
      <c r="Q19" s="325"/>
      <c r="R19" s="325"/>
      <c r="S19" s="325"/>
      <c r="T19" s="325"/>
      <c r="U19" s="325"/>
    </row>
    <row r="20" spans="1:24" s="2" customFormat="1" ht="51" customHeight="1" x14ac:dyDescent="0.2">
      <c r="A20" s="448"/>
      <c r="B20" s="448"/>
      <c r="C20" s="448"/>
      <c r="D20" s="448"/>
      <c r="E20" s="354" t="s">
        <v>77</v>
      </c>
      <c r="F20" s="354" t="s">
        <v>76</v>
      </c>
      <c r="G20" s="354" t="s">
        <v>75</v>
      </c>
      <c r="H20" s="354" t="s">
        <v>74</v>
      </c>
      <c r="I20" s="354" t="s">
        <v>73</v>
      </c>
      <c r="J20" s="354">
        <v>2020</v>
      </c>
      <c r="K20" s="354">
        <v>2021</v>
      </c>
      <c r="L20" s="354">
        <v>2022</v>
      </c>
      <c r="M20" s="354">
        <v>2023</v>
      </c>
      <c r="N20" s="26"/>
      <c r="O20" s="26"/>
      <c r="P20" s="26"/>
      <c r="Q20" s="26"/>
      <c r="R20" s="26"/>
      <c r="S20" s="26"/>
      <c r="T20" s="26"/>
      <c r="U20" s="26"/>
      <c r="V20" s="25"/>
      <c r="W20" s="25"/>
      <c r="X20" s="25"/>
    </row>
    <row r="21" spans="1:24" s="2" customFormat="1" ht="16.5" customHeight="1" x14ac:dyDescent="0.2">
      <c r="A21" s="279">
        <v>1</v>
      </c>
      <c r="B21" s="355">
        <v>2</v>
      </c>
      <c r="C21" s="279">
        <v>3</v>
      </c>
      <c r="D21" s="355">
        <v>4</v>
      </c>
      <c r="E21" s="279">
        <v>5</v>
      </c>
      <c r="F21" s="355">
        <v>6</v>
      </c>
      <c r="G21" s="279">
        <v>7</v>
      </c>
      <c r="H21" s="355">
        <v>8</v>
      </c>
      <c r="I21" s="279">
        <v>9</v>
      </c>
      <c r="J21" s="355">
        <v>10</v>
      </c>
      <c r="K21" s="279">
        <v>11</v>
      </c>
      <c r="L21" s="355">
        <v>12</v>
      </c>
      <c r="M21" s="279">
        <v>13</v>
      </c>
      <c r="N21" s="26"/>
      <c r="O21" s="26"/>
      <c r="P21" s="26"/>
      <c r="Q21" s="26"/>
      <c r="R21" s="26"/>
      <c r="S21" s="26"/>
      <c r="T21" s="26"/>
      <c r="U21" s="26"/>
      <c r="V21" s="25"/>
      <c r="W21" s="25"/>
      <c r="X21" s="25"/>
    </row>
    <row r="22" spans="1:24" s="2" customFormat="1" ht="33" customHeight="1" x14ac:dyDescent="0.2">
      <c r="A22" s="356" t="s">
        <v>61</v>
      </c>
      <c r="B22" s="357" t="s">
        <v>553</v>
      </c>
      <c r="C22" s="358">
        <v>0</v>
      </c>
      <c r="D22" s="358">
        <v>0</v>
      </c>
      <c r="E22" s="358">
        <v>0</v>
      </c>
      <c r="F22" s="358">
        <v>0</v>
      </c>
      <c r="G22" s="358">
        <v>0</v>
      </c>
      <c r="H22" s="358">
        <v>0</v>
      </c>
      <c r="I22" s="358">
        <v>0</v>
      </c>
      <c r="J22" s="359">
        <v>0</v>
      </c>
      <c r="K22" s="359">
        <v>0</v>
      </c>
      <c r="L22" s="360">
        <v>0</v>
      </c>
      <c r="M22" s="360">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1"/>
  <sheetViews>
    <sheetView topLeftCell="A22" zoomScale="80" zoomScaleNormal="80" workbookViewId="0">
      <selection activeCell="C25" sqref="C25"/>
    </sheetView>
  </sheetViews>
  <sheetFormatPr defaultColWidth="9.140625" defaultRowHeight="15.75" x14ac:dyDescent="0.2"/>
  <cols>
    <col min="1" max="1" width="61.7109375" style="153" customWidth="1"/>
    <col min="2" max="2" width="18.5703125" style="107" customWidth="1"/>
    <col min="3" max="12" width="16.85546875" style="107" customWidth="1"/>
    <col min="13" max="32" width="16.85546875" style="107" hidden="1" customWidth="1"/>
    <col min="33" max="42" width="16.85546875" style="107" customWidth="1"/>
    <col min="43" max="45" width="16.85546875" style="141" customWidth="1"/>
    <col min="46" max="51" width="16.85546875" style="108" customWidth="1"/>
    <col min="52"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08"/>
      <c r="F2" s="108"/>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42"/>
      <c r="AR2" s="142"/>
    </row>
    <row r="3" spans="1:44" ht="18.75" x14ac:dyDescent="0.3">
      <c r="A3" s="15"/>
      <c r="B3" s="10"/>
      <c r="C3" s="10"/>
      <c r="D3" s="10"/>
      <c r="E3" s="108"/>
      <c r="F3" s="108"/>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42"/>
      <c r="AR3" s="142"/>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43"/>
      <c r="AR4" s="143"/>
    </row>
    <row r="5" spans="1:44" x14ac:dyDescent="0.2">
      <c r="A5" s="456" t="str">
        <f>'1. паспорт местоположение'!A5:C5</f>
        <v>Год раскрытия информации: 2023 год</v>
      </c>
      <c r="B5" s="456"/>
      <c r="C5" s="456"/>
      <c r="D5" s="456"/>
      <c r="E5" s="456"/>
      <c r="F5" s="456"/>
      <c r="G5" s="456"/>
      <c r="H5" s="456"/>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c r="AR5" s="145"/>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43"/>
      <c r="AR6" s="143"/>
    </row>
    <row r="7" spans="1:44" ht="18.75" x14ac:dyDescent="0.2">
      <c r="A7" s="452" t="s">
        <v>6</v>
      </c>
      <c r="B7" s="452"/>
      <c r="C7" s="452"/>
      <c r="D7" s="452"/>
      <c r="E7" s="452"/>
      <c r="F7" s="452"/>
      <c r="G7" s="452"/>
      <c r="H7" s="452"/>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146"/>
      <c r="AR7" s="146"/>
    </row>
    <row r="8" spans="1:44" ht="18.75" x14ac:dyDescent="0.2">
      <c r="A8" s="392"/>
      <c r="B8" s="392"/>
      <c r="C8" s="392"/>
      <c r="D8" s="392"/>
      <c r="E8" s="392"/>
      <c r="F8" s="392"/>
      <c r="G8" s="392"/>
      <c r="H8" s="392"/>
      <c r="I8" s="392"/>
      <c r="J8" s="392"/>
      <c r="K8" s="392"/>
      <c r="L8" s="94"/>
      <c r="M8" s="94"/>
      <c r="N8" s="94"/>
      <c r="O8" s="94"/>
      <c r="P8" s="94"/>
      <c r="Q8" s="94"/>
      <c r="R8" s="94"/>
      <c r="S8" s="94"/>
      <c r="T8" s="94"/>
      <c r="U8" s="94"/>
      <c r="V8" s="94"/>
      <c r="W8" s="94"/>
      <c r="X8" s="94"/>
      <c r="Y8" s="94"/>
      <c r="Z8" s="10"/>
      <c r="AA8" s="10"/>
      <c r="AB8" s="10"/>
      <c r="AC8" s="10"/>
      <c r="AD8" s="10"/>
      <c r="AE8" s="10"/>
      <c r="AF8" s="10"/>
      <c r="AG8" s="10"/>
      <c r="AH8" s="10"/>
      <c r="AI8" s="10"/>
      <c r="AJ8" s="10"/>
      <c r="AK8" s="10"/>
      <c r="AL8" s="10"/>
      <c r="AM8" s="10"/>
      <c r="AN8" s="10"/>
      <c r="AO8" s="10"/>
      <c r="AP8" s="10"/>
      <c r="AQ8" s="143"/>
      <c r="AR8" s="143"/>
    </row>
    <row r="9" spans="1:44" ht="18.75" x14ac:dyDescent="0.2">
      <c r="A9" s="400" t="str">
        <f>'1. паспорт местоположение'!A9:C9</f>
        <v>Акционерное общество "Россети Янтарь"</v>
      </c>
      <c r="B9" s="400"/>
      <c r="C9" s="400"/>
      <c r="D9" s="400"/>
      <c r="E9" s="400"/>
      <c r="F9" s="400"/>
      <c r="G9" s="400"/>
      <c r="H9" s="400"/>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147"/>
      <c r="AR9" s="147"/>
    </row>
    <row r="10" spans="1:44" x14ac:dyDescent="0.2">
      <c r="A10" s="398" t="s">
        <v>5</v>
      </c>
      <c r="B10" s="398"/>
      <c r="C10" s="398"/>
      <c r="D10" s="398"/>
      <c r="E10" s="398"/>
      <c r="F10" s="398"/>
      <c r="G10" s="398"/>
      <c r="H10" s="398"/>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148"/>
      <c r="AR10" s="148"/>
    </row>
    <row r="11" spans="1:44" ht="18.75" x14ac:dyDescent="0.2">
      <c r="A11" s="392"/>
      <c r="B11" s="392"/>
      <c r="C11" s="392"/>
      <c r="D11" s="392"/>
      <c r="E11" s="392"/>
      <c r="F11" s="392"/>
      <c r="G11" s="392"/>
      <c r="H11" s="392"/>
      <c r="I11" s="392"/>
      <c r="J11" s="392"/>
      <c r="K11" s="392"/>
      <c r="L11" s="94"/>
      <c r="M11" s="94"/>
      <c r="N11" s="94"/>
      <c r="O11" s="94"/>
      <c r="P11" s="94"/>
      <c r="Q11" s="94"/>
      <c r="R11" s="94"/>
      <c r="S11" s="94"/>
      <c r="T11" s="94"/>
      <c r="U11" s="94"/>
      <c r="V11" s="94"/>
      <c r="W11" s="94"/>
      <c r="X11" s="94"/>
      <c r="Y11" s="94"/>
      <c r="Z11" s="10"/>
      <c r="AA11" s="10"/>
      <c r="AB11" s="10"/>
      <c r="AC11" s="10"/>
      <c r="AD11" s="10"/>
      <c r="AE11" s="10"/>
      <c r="AF11" s="10"/>
      <c r="AG11" s="10"/>
      <c r="AH11" s="10"/>
      <c r="AI11" s="10"/>
      <c r="AJ11" s="10"/>
      <c r="AK11" s="10"/>
      <c r="AL11" s="10"/>
      <c r="AM11" s="10"/>
      <c r="AN11" s="10"/>
      <c r="AO11" s="10"/>
      <c r="AP11" s="10"/>
      <c r="AQ11" s="143"/>
      <c r="AR11" s="143"/>
    </row>
    <row r="12" spans="1:44" ht="18.75" x14ac:dyDescent="0.2">
      <c r="A12" s="400" t="str">
        <f>'1. паспорт местоположение'!A12:C12</f>
        <v>L_19-0961</v>
      </c>
      <c r="B12" s="400"/>
      <c r="C12" s="400"/>
      <c r="D12" s="400"/>
      <c r="E12" s="400"/>
      <c r="F12" s="400"/>
      <c r="G12" s="400"/>
      <c r="H12" s="400"/>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147"/>
      <c r="AR12" s="147"/>
    </row>
    <row r="13" spans="1:44" x14ac:dyDescent="0.2">
      <c r="A13" s="398" t="s">
        <v>4</v>
      </c>
      <c r="B13" s="398"/>
      <c r="C13" s="398"/>
      <c r="D13" s="398"/>
      <c r="E13" s="398"/>
      <c r="F13" s="398"/>
      <c r="G13" s="398"/>
      <c r="H13" s="398"/>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148"/>
      <c r="AR13" s="148"/>
    </row>
    <row r="14" spans="1:44" ht="18.75"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7"/>
      <c r="AA14" s="7"/>
      <c r="AB14" s="7"/>
      <c r="AC14" s="7"/>
      <c r="AD14" s="7"/>
      <c r="AE14" s="7"/>
      <c r="AF14" s="7"/>
      <c r="AG14" s="7"/>
      <c r="AH14" s="7"/>
      <c r="AI14" s="7"/>
      <c r="AJ14" s="7"/>
      <c r="AK14" s="7"/>
      <c r="AL14" s="7"/>
      <c r="AM14" s="7"/>
      <c r="AN14" s="7"/>
      <c r="AO14" s="7"/>
      <c r="AP14" s="7"/>
      <c r="AQ14" s="149"/>
      <c r="AR14" s="149"/>
    </row>
    <row r="15" spans="1:44" ht="18.75" x14ac:dyDescent="0.2">
      <c r="A15" s="470" t="str">
        <f>'1. паспорт местоположение'!A15:C15</f>
        <v>Строительство КЛ 15 кВ взамен существующих ВЛ 15 кВ № 15-186 (инв. № 5115873), № 15-09 (инв. № 5115424), № 15-181 (инв. № 5115437), № 15-279 (инв. № 5115743) протяженностью 5,71 км в Мамоновском районе</v>
      </c>
      <c r="B15" s="399"/>
      <c r="C15" s="399"/>
      <c r="D15" s="399"/>
      <c r="E15" s="399"/>
      <c r="F15" s="399"/>
      <c r="G15" s="399"/>
      <c r="H15" s="399"/>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147"/>
      <c r="AR15" s="147"/>
    </row>
    <row r="16" spans="1:44" x14ac:dyDescent="0.2">
      <c r="A16" s="398" t="s">
        <v>3</v>
      </c>
      <c r="B16" s="398"/>
      <c r="C16" s="398"/>
      <c r="D16" s="398"/>
      <c r="E16" s="398"/>
      <c r="F16" s="398"/>
      <c r="G16" s="398"/>
      <c r="H16" s="398"/>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148"/>
      <c r="AR16" s="148"/>
    </row>
    <row r="17" spans="1:44" ht="18.75" x14ac:dyDescent="0.2">
      <c r="A17" s="391"/>
      <c r="B17" s="391"/>
      <c r="C17" s="391"/>
      <c r="D17" s="391"/>
      <c r="E17" s="391"/>
      <c r="F17" s="391"/>
      <c r="G17" s="391"/>
      <c r="H17" s="391"/>
      <c r="I17" s="391"/>
      <c r="J17" s="391"/>
      <c r="K17" s="391"/>
      <c r="L17" s="391"/>
      <c r="M17" s="391"/>
      <c r="N17" s="391"/>
      <c r="O17" s="391"/>
      <c r="P17" s="391"/>
      <c r="Q17" s="391"/>
      <c r="R17" s="391"/>
      <c r="S17" s="391"/>
      <c r="T17" s="391"/>
      <c r="U17" s="391"/>
      <c r="V17" s="391"/>
      <c r="W17" s="2"/>
      <c r="X17" s="2"/>
      <c r="Y17" s="2"/>
      <c r="Z17" s="2"/>
      <c r="AA17" s="2"/>
      <c r="AB17" s="2"/>
      <c r="AC17" s="2"/>
      <c r="AD17" s="2"/>
      <c r="AE17" s="2"/>
      <c r="AF17" s="2"/>
      <c r="AG17" s="2"/>
      <c r="AH17" s="2"/>
      <c r="AI17" s="2"/>
      <c r="AJ17" s="2"/>
      <c r="AK17" s="2"/>
      <c r="AL17" s="2"/>
      <c r="AM17" s="2"/>
      <c r="AN17" s="2"/>
      <c r="AO17" s="2"/>
      <c r="AP17" s="2"/>
      <c r="AQ17" s="150"/>
      <c r="AR17" s="150"/>
    </row>
    <row r="18" spans="1:44" ht="18.75" x14ac:dyDescent="0.2">
      <c r="A18" s="400" t="s">
        <v>365</v>
      </c>
      <c r="B18" s="400"/>
      <c r="C18" s="400"/>
      <c r="D18" s="400"/>
      <c r="E18" s="400"/>
      <c r="F18" s="400"/>
      <c r="G18" s="400"/>
      <c r="H18" s="40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51"/>
      <c r="AR18" s="151"/>
    </row>
    <row r="19" spans="1:44" x14ac:dyDescent="0.2">
      <c r="A19" s="109"/>
      <c r="Q19" s="152"/>
    </row>
    <row r="20" spans="1:44" x14ac:dyDescent="0.2">
      <c r="A20" s="109"/>
      <c r="Q20" s="152"/>
    </row>
    <row r="21" spans="1:44" x14ac:dyDescent="0.2">
      <c r="A21" s="109"/>
      <c r="Q21" s="152"/>
    </row>
    <row r="22" spans="1:44" x14ac:dyDescent="0.2">
      <c r="A22" s="109"/>
      <c r="Q22" s="152"/>
    </row>
    <row r="23" spans="1:44" x14ac:dyDescent="0.2">
      <c r="D23" s="110"/>
      <c r="Q23" s="152"/>
    </row>
    <row r="24" spans="1:44" ht="16.5" thickBot="1" x14ac:dyDescent="0.25">
      <c r="A24" s="154" t="s">
        <v>262</v>
      </c>
      <c r="B24" s="111" t="s">
        <v>0</v>
      </c>
      <c r="D24" s="112"/>
      <c r="E24" s="113"/>
      <c r="F24" s="113"/>
      <c r="G24" s="113"/>
      <c r="H24" s="113"/>
    </row>
    <row r="25" spans="1:44" x14ac:dyDescent="0.2">
      <c r="A25" s="155" t="s">
        <v>400</v>
      </c>
      <c r="B25" s="127">
        <f>'6.2. Паспорт фин осв ввод'!C30*1000000</f>
        <v>18568206.579999998</v>
      </c>
    </row>
    <row r="26" spans="1:44" x14ac:dyDescent="0.2">
      <c r="A26" s="156" t="s">
        <v>260</v>
      </c>
      <c r="B26" s="157">
        <v>0</v>
      </c>
    </row>
    <row r="27" spans="1:44" x14ac:dyDescent="0.2">
      <c r="A27" s="156" t="s">
        <v>258</v>
      </c>
      <c r="B27" s="157">
        <v>30</v>
      </c>
      <c r="D27" s="110" t="s">
        <v>261</v>
      </c>
    </row>
    <row r="28" spans="1:44" ht="16.149999999999999" customHeight="1" thickBot="1" x14ac:dyDescent="0.25">
      <c r="A28" s="158" t="s">
        <v>256</v>
      </c>
      <c r="B28" s="114">
        <v>1</v>
      </c>
      <c r="D28" s="459" t="s">
        <v>259</v>
      </c>
      <c r="E28" s="460"/>
      <c r="F28" s="461"/>
      <c r="G28" s="471" t="str">
        <f>IF(SUM(B89:L89)=0,"не окупается",SUM(B89:L89))</f>
        <v>не окупается</v>
      </c>
      <c r="H28" s="472"/>
    </row>
    <row r="29" spans="1:44" ht="15.6" customHeight="1" x14ac:dyDescent="0.2">
      <c r="A29" s="155" t="s">
        <v>255</v>
      </c>
      <c r="B29" s="127">
        <f>B25*0.01</f>
        <v>185682.06579999998</v>
      </c>
      <c r="D29" s="459" t="s">
        <v>257</v>
      </c>
      <c r="E29" s="460"/>
      <c r="F29" s="461"/>
      <c r="G29" s="471" t="str">
        <f>IF(SUM(B90:L90)=0,"не окупается",SUM(B90:L90))</f>
        <v>не окупается</v>
      </c>
      <c r="H29" s="472"/>
    </row>
    <row r="30" spans="1:44" ht="27.6" customHeight="1" x14ac:dyDescent="0.2">
      <c r="A30" s="156" t="s">
        <v>401</v>
      </c>
      <c r="B30" s="157">
        <v>1</v>
      </c>
      <c r="D30" s="459" t="s">
        <v>416</v>
      </c>
      <c r="E30" s="460"/>
      <c r="F30" s="461"/>
      <c r="G30" s="462">
        <f>L87</f>
        <v>-19926339.81561498</v>
      </c>
      <c r="H30" s="463"/>
    </row>
    <row r="31" spans="1:44" x14ac:dyDescent="0.2">
      <c r="A31" s="156" t="s">
        <v>254</v>
      </c>
      <c r="B31" s="157">
        <v>1</v>
      </c>
      <c r="D31" s="464"/>
      <c r="E31" s="465"/>
      <c r="F31" s="466"/>
      <c r="G31" s="464"/>
      <c r="H31" s="466"/>
    </row>
    <row r="32" spans="1:44" x14ac:dyDescent="0.2">
      <c r="A32" s="156" t="s">
        <v>233</v>
      </c>
      <c r="B32" s="157"/>
    </row>
    <row r="33" spans="1:32" x14ac:dyDescent="0.2">
      <c r="A33" s="156" t="s">
        <v>253</v>
      </c>
      <c r="B33" s="157"/>
    </row>
    <row r="34" spans="1:32" x14ac:dyDescent="0.2">
      <c r="A34" s="156" t="s">
        <v>252</v>
      </c>
      <c r="B34" s="157"/>
    </row>
    <row r="35" spans="1:32" x14ac:dyDescent="0.2">
      <c r="A35" s="159"/>
      <c r="B35" s="157"/>
    </row>
    <row r="36" spans="1:32" ht="16.5" thickBot="1" x14ac:dyDescent="0.25">
      <c r="A36" s="158" t="s">
        <v>227</v>
      </c>
      <c r="B36" s="115">
        <v>0.2</v>
      </c>
    </row>
    <row r="37" spans="1:32" x14ac:dyDescent="0.2">
      <c r="A37" s="155" t="s">
        <v>399</v>
      </c>
      <c r="B37" s="127">
        <v>0</v>
      </c>
    </row>
    <row r="38" spans="1:32" x14ac:dyDescent="0.2">
      <c r="A38" s="156" t="s">
        <v>251</v>
      </c>
      <c r="B38" s="157"/>
    </row>
    <row r="39" spans="1:32" ht="16.5" thickBot="1" x14ac:dyDescent="0.25">
      <c r="A39" s="160" t="s">
        <v>250</v>
      </c>
      <c r="B39" s="161"/>
    </row>
    <row r="40" spans="1:32" x14ac:dyDescent="0.2">
      <c r="A40" s="162" t="s">
        <v>402</v>
      </c>
      <c r="B40" s="116">
        <v>1</v>
      </c>
    </row>
    <row r="41" spans="1:32" x14ac:dyDescent="0.2">
      <c r="A41" s="163" t="s">
        <v>249</v>
      </c>
      <c r="B41" s="117"/>
    </row>
    <row r="42" spans="1:32" x14ac:dyDescent="0.2">
      <c r="A42" s="163" t="s">
        <v>248</v>
      </c>
      <c r="B42" s="118"/>
    </row>
    <row r="43" spans="1:32" x14ac:dyDescent="0.2">
      <c r="A43" s="163" t="s">
        <v>247</v>
      </c>
      <c r="B43" s="118">
        <v>0</v>
      </c>
    </row>
    <row r="44" spans="1:32" x14ac:dyDescent="0.2">
      <c r="A44" s="163" t="s">
        <v>246</v>
      </c>
      <c r="B44" s="118">
        <v>0.13</v>
      </c>
    </row>
    <row r="45" spans="1:32" x14ac:dyDescent="0.2">
      <c r="A45" s="163" t="s">
        <v>245</v>
      </c>
      <c r="B45" s="118">
        <f>1-B43</f>
        <v>1</v>
      </c>
    </row>
    <row r="46" spans="1:32" ht="16.5" thickBot="1" x14ac:dyDescent="0.25">
      <c r="A46" s="164" t="s">
        <v>417</v>
      </c>
      <c r="B46" s="165">
        <f>B45*B44+B43*B42*(1-B36)</f>
        <v>0.13</v>
      </c>
      <c r="C46" s="119"/>
    </row>
    <row r="47" spans="1:32" s="167" customFormat="1" x14ac:dyDescent="0.2">
      <c r="A47" s="166" t="s">
        <v>244</v>
      </c>
      <c r="B47" s="120">
        <f>B58</f>
        <v>1</v>
      </c>
      <c r="C47" s="120">
        <f t="shared" ref="C47:AF47" si="0">C58</f>
        <v>2</v>
      </c>
      <c r="D47" s="120">
        <f t="shared" si="0"/>
        <v>3</v>
      </c>
      <c r="E47" s="120">
        <f t="shared" si="0"/>
        <v>4</v>
      </c>
      <c r="F47" s="120">
        <f t="shared" si="0"/>
        <v>5</v>
      </c>
      <c r="G47" s="120">
        <f t="shared" si="0"/>
        <v>6</v>
      </c>
      <c r="H47" s="120">
        <f t="shared" si="0"/>
        <v>7</v>
      </c>
      <c r="I47" s="120">
        <f t="shared" si="0"/>
        <v>8</v>
      </c>
      <c r="J47" s="120">
        <f t="shared" si="0"/>
        <v>9</v>
      </c>
      <c r="K47" s="120">
        <f t="shared" si="0"/>
        <v>10</v>
      </c>
      <c r="L47" s="120">
        <f t="shared" si="0"/>
        <v>11</v>
      </c>
      <c r="M47" s="120">
        <f t="shared" si="0"/>
        <v>12</v>
      </c>
      <c r="N47" s="120">
        <f t="shared" si="0"/>
        <v>13</v>
      </c>
      <c r="O47" s="120">
        <f t="shared" si="0"/>
        <v>14</v>
      </c>
      <c r="P47" s="120">
        <f t="shared" si="0"/>
        <v>15</v>
      </c>
      <c r="Q47" s="120">
        <f t="shared" si="0"/>
        <v>16</v>
      </c>
      <c r="R47" s="120">
        <f t="shared" si="0"/>
        <v>17</v>
      </c>
      <c r="S47" s="120">
        <f t="shared" si="0"/>
        <v>18</v>
      </c>
      <c r="T47" s="120">
        <f t="shared" si="0"/>
        <v>19</v>
      </c>
      <c r="U47" s="120">
        <f t="shared" si="0"/>
        <v>20</v>
      </c>
      <c r="V47" s="120">
        <f t="shared" si="0"/>
        <v>21</v>
      </c>
      <c r="W47" s="120">
        <f t="shared" si="0"/>
        <v>22</v>
      </c>
      <c r="X47" s="120">
        <f t="shared" si="0"/>
        <v>23</v>
      </c>
      <c r="Y47" s="120">
        <f t="shared" si="0"/>
        <v>24</v>
      </c>
      <c r="Z47" s="120">
        <f t="shared" si="0"/>
        <v>25</v>
      </c>
      <c r="AA47" s="120">
        <f t="shared" si="0"/>
        <v>26</v>
      </c>
      <c r="AB47" s="120">
        <f t="shared" si="0"/>
        <v>27</v>
      </c>
      <c r="AC47" s="120">
        <f t="shared" si="0"/>
        <v>28</v>
      </c>
      <c r="AD47" s="120">
        <f t="shared" si="0"/>
        <v>29</v>
      </c>
      <c r="AE47" s="120">
        <f t="shared" si="0"/>
        <v>30</v>
      </c>
      <c r="AF47" s="120">
        <f t="shared" si="0"/>
        <v>31</v>
      </c>
    </row>
    <row r="48" spans="1:32" s="167" customFormat="1" x14ac:dyDescent="0.2">
      <c r="A48" s="168" t="s">
        <v>243</v>
      </c>
      <c r="B48" s="169">
        <f t="shared" ref="B48:AF48" si="1">C129</f>
        <v>4.9001762230179997E-2</v>
      </c>
      <c r="C48" s="169">
        <f t="shared" si="1"/>
        <v>4.7000273037249997E-2</v>
      </c>
      <c r="D48" s="169">
        <f t="shared" si="1"/>
        <v>4.7000273037249997E-2</v>
      </c>
      <c r="E48" s="169">
        <f t="shared" si="1"/>
        <v>4.7000273037249997E-2</v>
      </c>
      <c r="F48" s="169">
        <f t="shared" si="1"/>
        <v>4.7000273037249997E-2</v>
      </c>
      <c r="G48" s="169">
        <f t="shared" si="1"/>
        <v>4.7000273037249997E-2</v>
      </c>
      <c r="H48" s="169">
        <f t="shared" si="1"/>
        <v>4.7000273037249997E-2</v>
      </c>
      <c r="I48" s="169">
        <f t="shared" si="1"/>
        <v>4.7000273037249997E-2</v>
      </c>
      <c r="J48" s="169">
        <f t="shared" si="1"/>
        <v>4.7000273037249997E-2</v>
      </c>
      <c r="K48" s="169">
        <f t="shared" si="1"/>
        <v>4.7000273037249997E-2</v>
      </c>
      <c r="L48" s="169">
        <f t="shared" si="1"/>
        <v>4.7000273037249997E-2</v>
      </c>
      <c r="M48" s="169">
        <f t="shared" si="1"/>
        <v>4.7000273037249997E-2</v>
      </c>
      <c r="N48" s="169">
        <f t="shared" si="1"/>
        <v>4.7000273037249997E-2</v>
      </c>
      <c r="O48" s="169">
        <f t="shared" si="1"/>
        <v>4.7000273037249997E-2</v>
      </c>
      <c r="P48" s="169">
        <f t="shared" si="1"/>
        <v>4.7000273037249997E-2</v>
      </c>
      <c r="Q48" s="169">
        <f t="shared" si="1"/>
        <v>4.7000273037249997E-2</v>
      </c>
      <c r="R48" s="169">
        <f t="shared" si="1"/>
        <v>4.7000273037249997E-2</v>
      </c>
      <c r="S48" s="169">
        <f t="shared" si="1"/>
        <v>4.7000273037249997E-2</v>
      </c>
      <c r="T48" s="169">
        <f t="shared" si="1"/>
        <v>4.7000273037249997E-2</v>
      </c>
      <c r="U48" s="169">
        <f t="shared" si="1"/>
        <v>4.7000273037249997E-2</v>
      </c>
      <c r="V48" s="169">
        <f t="shared" si="1"/>
        <v>4.7000273037249997E-2</v>
      </c>
      <c r="W48" s="169">
        <f t="shared" si="1"/>
        <v>4.7000273037249997E-2</v>
      </c>
      <c r="X48" s="169">
        <f t="shared" si="1"/>
        <v>4.7000273037249997E-2</v>
      </c>
      <c r="Y48" s="169">
        <f t="shared" si="1"/>
        <v>4.7000273037249997E-2</v>
      </c>
      <c r="Z48" s="169">
        <f t="shared" si="1"/>
        <v>4.7000273037249997E-2</v>
      </c>
      <c r="AA48" s="169">
        <f t="shared" si="1"/>
        <v>4.7000273037249997E-2</v>
      </c>
      <c r="AB48" s="169">
        <f t="shared" si="1"/>
        <v>4.7000273037249997E-2</v>
      </c>
      <c r="AC48" s="169">
        <f t="shared" si="1"/>
        <v>4.7000273037249997E-2</v>
      </c>
      <c r="AD48" s="169">
        <f t="shared" si="1"/>
        <v>4.7000273037249997E-2</v>
      </c>
      <c r="AE48" s="169">
        <f t="shared" si="1"/>
        <v>4.7000273037249997E-2</v>
      </c>
      <c r="AF48" s="169">
        <f t="shared" si="1"/>
        <v>4.7000273037249997E-2</v>
      </c>
    </row>
    <row r="49" spans="1:45" s="167" customFormat="1" x14ac:dyDescent="0.2">
      <c r="A49" s="168" t="s">
        <v>242</v>
      </c>
      <c r="B49" s="169">
        <f t="shared" ref="B49:AF49" si="2">C130</f>
        <v>0.10250459143275026</v>
      </c>
      <c r="C49" s="169">
        <f t="shared" si="2"/>
        <v>0.1543226082549114</v>
      </c>
      <c r="D49" s="169">
        <f t="shared" si="2"/>
        <v>0.20857608601596289</v>
      </c>
      <c r="E49" s="169">
        <f t="shared" si="2"/>
        <v>0.26537949204500411</v>
      </c>
      <c r="F49" s="169">
        <f t="shared" si="2"/>
        <v>0.324852673666856</v>
      </c>
      <c r="G49" s="169">
        <f t="shared" si="2"/>
        <v>0.38712111106332903</v>
      </c>
      <c r="H49" s="169">
        <f t="shared" si="2"/>
        <v>0.45231618201903911</v>
      </c>
      <c r="I49" s="169">
        <f t="shared" si="2"/>
        <v>0.52057543911035054</v>
      </c>
      <c r="J49" s="169">
        <f t="shared" si="2"/>
        <v>0.59204289992227332</v>
      </c>
      <c r="K49" s="169">
        <f t="shared" si="2"/>
        <v>0.66686935090563559</v>
      </c>
      <c r="L49" s="169">
        <f t="shared" si="2"/>
        <v>0.74521266551562437</v>
      </c>
      <c r="M49" s="169">
        <f t="shared" si="2"/>
        <v>0.82723813730292561</v>
      </c>
      <c r="N49" s="169">
        <f t="shared" si="2"/>
        <v>0.91311882866023941</v>
      </c>
      <c r="O49" s="169">
        <f t="shared" si="2"/>
        <v>1.0030359359599745</v>
      </c>
      <c r="P49" s="169">
        <f t="shared" si="2"/>
        <v>1.0971791718535169</v>
      </c>
      <c r="Q49" s="169">
        <f t="shared" si="2"/>
        <v>1.1957471655386662</v>
      </c>
      <c r="R49" s="169">
        <f t="shared" si="2"/>
        <v>1.2989478818397515</v>
      </c>
      <c r="S49" s="169">
        <f t="shared" si="2"/>
        <v>1.4069990599846274</v>
      </c>
      <c r="T49" s="169">
        <f t="shared" si="2"/>
        <v>1.5201286730043093</v>
      </c>
      <c r="U49" s="169">
        <f t="shared" si="2"/>
        <v>1.6385754087245146</v>
      </c>
      <c r="V49" s="169">
        <f t="shared" si="2"/>
        <v>1.7625891733639403</v>
      </c>
      <c r="W49" s="169">
        <f t="shared" si="2"/>
        <v>1.8924316188017967</v>
      </c>
      <c r="X49" s="169">
        <f t="shared" si="2"/>
        <v>2.0283766946270565</v>
      </c>
      <c r="Y49" s="169">
        <f t="shared" si="2"/>
        <v>2.170711226134173</v>
      </c>
      <c r="Z49" s="169">
        <f t="shared" si="2"/>
        <v>2.3197355194847531</v>
      </c>
      <c r="AA49" s="169">
        <f t="shared" si="2"/>
        <v>2.4757639953119939</v>
      </c>
      <c r="AB49" s="169">
        <f t="shared" si="2"/>
        <v>2.639125852104701</v>
      </c>
      <c r="AC49" s="169">
        <f t="shared" si="2"/>
        <v>2.8101657607705373</v>
      </c>
      <c r="AD49" s="169">
        <f t="shared" si="2"/>
        <v>2.9892445918439341</v>
      </c>
      <c r="AE49" s="169">
        <f t="shared" si="2"/>
        <v>3.1767401768729719</v>
      </c>
      <c r="AF49" s="169">
        <f t="shared" si="2"/>
        <v>3.3730481055916535</v>
      </c>
    </row>
    <row r="50" spans="1:45" s="167" customFormat="1" ht="16.5" thickBot="1" x14ac:dyDescent="0.25">
      <c r="A50" s="170" t="s">
        <v>403</v>
      </c>
      <c r="B50" s="121">
        <f>IF($B$117="да",($B$119-0.05),0)</f>
        <v>0</v>
      </c>
      <c r="C50" s="121">
        <f t="shared" ref="C50:AF50" si="3">C101*(1+C49)</f>
        <v>0</v>
      </c>
      <c r="D50" s="121">
        <f t="shared" si="3"/>
        <v>0</v>
      </c>
      <c r="E50" s="121">
        <f t="shared" si="3"/>
        <v>0</v>
      </c>
      <c r="F50" s="121">
        <f t="shared" si="3"/>
        <v>0</v>
      </c>
      <c r="G50" s="121">
        <f t="shared" si="3"/>
        <v>0</v>
      </c>
      <c r="H50" s="121">
        <f t="shared" si="3"/>
        <v>0</v>
      </c>
      <c r="I50" s="121">
        <f t="shared" si="3"/>
        <v>0</v>
      </c>
      <c r="J50" s="121">
        <f t="shared" si="3"/>
        <v>0</v>
      </c>
      <c r="K50" s="121">
        <f t="shared" si="3"/>
        <v>0</v>
      </c>
      <c r="L50" s="121">
        <f t="shared" si="3"/>
        <v>0</v>
      </c>
      <c r="M50" s="121">
        <f t="shared" si="3"/>
        <v>0</v>
      </c>
      <c r="N50" s="121">
        <f t="shared" si="3"/>
        <v>0</v>
      </c>
      <c r="O50" s="121">
        <f t="shared" si="3"/>
        <v>0</v>
      </c>
      <c r="P50" s="121">
        <f t="shared" si="3"/>
        <v>0</v>
      </c>
      <c r="Q50" s="121">
        <f t="shared" si="3"/>
        <v>0</v>
      </c>
      <c r="R50" s="121">
        <f t="shared" si="3"/>
        <v>0</v>
      </c>
      <c r="S50" s="121">
        <f t="shared" si="3"/>
        <v>0</v>
      </c>
      <c r="T50" s="121">
        <f t="shared" si="3"/>
        <v>0</v>
      </c>
      <c r="U50" s="121">
        <f t="shared" si="3"/>
        <v>0</v>
      </c>
      <c r="V50" s="121">
        <f t="shared" si="3"/>
        <v>0</v>
      </c>
      <c r="W50" s="121">
        <f t="shared" si="3"/>
        <v>0</v>
      </c>
      <c r="X50" s="121">
        <f t="shared" si="3"/>
        <v>0</v>
      </c>
      <c r="Y50" s="121">
        <f t="shared" si="3"/>
        <v>0</v>
      </c>
      <c r="Z50" s="121">
        <f t="shared" si="3"/>
        <v>0</v>
      </c>
      <c r="AA50" s="121">
        <f t="shared" si="3"/>
        <v>0</v>
      </c>
      <c r="AB50" s="121">
        <f t="shared" si="3"/>
        <v>0</v>
      </c>
      <c r="AC50" s="121">
        <f t="shared" si="3"/>
        <v>0</v>
      </c>
      <c r="AD50" s="121">
        <f t="shared" si="3"/>
        <v>0</v>
      </c>
      <c r="AE50" s="121">
        <f t="shared" si="3"/>
        <v>0</v>
      </c>
      <c r="AF50" s="121">
        <f t="shared" si="3"/>
        <v>0</v>
      </c>
    </row>
    <row r="51" spans="1:45" ht="16.5" thickBot="1" x14ac:dyDescent="0.25">
      <c r="AG51" s="141"/>
      <c r="AH51" s="141"/>
      <c r="AI51" s="141"/>
      <c r="AJ51" s="108"/>
      <c r="AK51" s="108"/>
      <c r="AL51" s="108"/>
      <c r="AM51" s="108"/>
      <c r="AN51" s="108"/>
      <c r="AO51" s="108"/>
      <c r="AP51" s="108"/>
      <c r="AQ51" s="108"/>
      <c r="AR51" s="108"/>
      <c r="AS51" s="108"/>
    </row>
    <row r="52" spans="1:45" x14ac:dyDescent="0.2">
      <c r="A52" s="171" t="s">
        <v>241</v>
      </c>
      <c r="B52" s="172">
        <f>B58</f>
        <v>1</v>
      </c>
      <c r="C52" s="172">
        <f t="shared" ref="C52:AF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41"/>
      <c r="AH52" s="141"/>
      <c r="AI52" s="141"/>
      <c r="AJ52" s="108"/>
      <c r="AK52" s="108"/>
      <c r="AL52" s="108"/>
      <c r="AM52" s="108"/>
      <c r="AN52" s="108"/>
      <c r="AO52" s="108"/>
      <c r="AP52" s="108"/>
      <c r="AQ52" s="108"/>
      <c r="AR52" s="108"/>
      <c r="AS52" s="108"/>
    </row>
    <row r="53" spans="1:45" x14ac:dyDescent="0.2">
      <c r="A53" s="173" t="s">
        <v>240</v>
      </c>
      <c r="B53" s="174">
        <v>0</v>
      </c>
      <c r="C53" s="174">
        <f t="shared" ref="C53:AF53" si="5">B53+B54-B55</f>
        <v>0</v>
      </c>
      <c r="D53" s="174">
        <f t="shared" si="5"/>
        <v>0</v>
      </c>
      <c r="E53" s="174">
        <f t="shared" si="5"/>
        <v>0</v>
      </c>
      <c r="F53" s="174">
        <f t="shared" si="5"/>
        <v>0</v>
      </c>
      <c r="G53" s="174">
        <f t="shared" si="5"/>
        <v>0</v>
      </c>
      <c r="H53" s="174">
        <f t="shared" si="5"/>
        <v>0</v>
      </c>
      <c r="I53" s="174">
        <f t="shared" si="5"/>
        <v>0</v>
      </c>
      <c r="J53" s="174">
        <f t="shared" si="5"/>
        <v>0</v>
      </c>
      <c r="K53" s="174">
        <f t="shared" si="5"/>
        <v>0</v>
      </c>
      <c r="L53" s="174">
        <f t="shared" si="5"/>
        <v>0</v>
      </c>
      <c r="M53" s="174">
        <f t="shared" si="5"/>
        <v>0</v>
      </c>
      <c r="N53" s="174">
        <f t="shared" si="5"/>
        <v>0</v>
      </c>
      <c r="O53" s="174">
        <f t="shared" si="5"/>
        <v>0</v>
      </c>
      <c r="P53" s="174">
        <f t="shared" si="5"/>
        <v>0</v>
      </c>
      <c r="Q53" s="174">
        <f t="shared" si="5"/>
        <v>0</v>
      </c>
      <c r="R53" s="174">
        <f t="shared" si="5"/>
        <v>0</v>
      </c>
      <c r="S53" s="174">
        <f t="shared" si="5"/>
        <v>0</v>
      </c>
      <c r="T53" s="174">
        <f t="shared" si="5"/>
        <v>0</v>
      </c>
      <c r="U53" s="174">
        <f t="shared" si="5"/>
        <v>0</v>
      </c>
      <c r="V53" s="174">
        <f t="shared" si="5"/>
        <v>0</v>
      </c>
      <c r="W53" s="174">
        <f t="shared" si="5"/>
        <v>0</v>
      </c>
      <c r="X53" s="174">
        <f t="shared" si="5"/>
        <v>0</v>
      </c>
      <c r="Y53" s="174">
        <f t="shared" si="5"/>
        <v>0</v>
      </c>
      <c r="Z53" s="174">
        <f t="shared" si="5"/>
        <v>0</v>
      </c>
      <c r="AA53" s="174">
        <f t="shared" si="5"/>
        <v>0</v>
      </c>
      <c r="AB53" s="174">
        <f t="shared" si="5"/>
        <v>0</v>
      </c>
      <c r="AC53" s="174">
        <f t="shared" si="5"/>
        <v>0</v>
      </c>
      <c r="AD53" s="174">
        <f t="shared" si="5"/>
        <v>0</v>
      </c>
      <c r="AE53" s="174">
        <f t="shared" si="5"/>
        <v>0</v>
      </c>
      <c r="AF53" s="174">
        <f t="shared" si="5"/>
        <v>0</v>
      </c>
      <c r="AG53" s="141"/>
      <c r="AH53" s="141"/>
      <c r="AI53" s="141"/>
      <c r="AJ53" s="108"/>
      <c r="AK53" s="108"/>
      <c r="AL53" s="108"/>
      <c r="AM53" s="108"/>
      <c r="AN53" s="108"/>
      <c r="AO53" s="108"/>
      <c r="AP53" s="108"/>
      <c r="AQ53" s="108"/>
      <c r="AR53" s="108"/>
      <c r="AS53" s="108"/>
    </row>
    <row r="54" spans="1:45" x14ac:dyDescent="0.2">
      <c r="A54" s="173" t="s">
        <v>239</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41"/>
      <c r="AH54" s="141"/>
      <c r="AI54" s="141"/>
      <c r="AJ54" s="108"/>
      <c r="AK54" s="108"/>
      <c r="AL54" s="108"/>
      <c r="AM54" s="108"/>
      <c r="AN54" s="108"/>
      <c r="AO54" s="108"/>
      <c r="AP54" s="108"/>
      <c r="AQ54" s="108"/>
      <c r="AR54" s="108"/>
      <c r="AS54" s="108"/>
    </row>
    <row r="55" spans="1:45" x14ac:dyDescent="0.2">
      <c r="A55" s="173" t="s">
        <v>238</v>
      </c>
      <c r="B55" s="174">
        <f>$B$54/$B$40</f>
        <v>0</v>
      </c>
      <c r="C55" s="174">
        <f t="shared" ref="C55:AF55" si="6">IF(ROUND(C53,1)=0,0,B55+C54/$B$40)</f>
        <v>0</v>
      </c>
      <c r="D55" s="174">
        <f t="shared" si="6"/>
        <v>0</v>
      </c>
      <c r="E55" s="174">
        <f t="shared" si="6"/>
        <v>0</v>
      </c>
      <c r="F55" s="174">
        <f t="shared" si="6"/>
        <v>0</v>
      </c>
      <c r="G55" s="174">
        <f t="shared" si="6"/>
        <v>0</v>
      </c>
      <c r="H55" s="174">
        <f t="shared" si="6"/>
        <v>0</v>
      </c>
      <c r="I55" s="174">
        <f t="shared" si="6"/>
        <v>0</v>
      </c>
      <c r="J55" s="174">
        <f t="shared" si="6"/>
        <v>0</v>
      </c>
      <c r="K55" s="174">
        <f t="shared" si="6"/>
        <v>0</v>
      </c>
      <c r="L55" s="174">
        <f t="shared" si="6"/>
        <v>0</v>
      </c>
      <c r="M55" s="174">
        <f t="shared" si="6"/>
        <v>0</v>
      </c>
      <c r="N55" s="174">
        <f t="shared" si="6"/>
        <v>0</v>
      </c>
      <c r="O55" s="174">
        <f t="shared" si="6"/>
        <v>0</v>
      </c>
      <c r="P55" s="174">
        <f t="shared" si="6"/>
        <v>0</v>
      </c>
      <c r="Q55" s="174">
        <f t="shared" si="6"/>
        <v>0</v>
      </c>
      <c r="R55" s="174">
        <f t="shared" si="6"/>
        <v>0</v>
      </c>
      <c r="S55" s="174">
        <f t="shared" si="6"/>
        <v>0</v>
      </c>
      <c r="T55" s="174">
        <f t="shared" si="6"/>
        <v>0</v>
      </c>
      <c r="U55" s="174">
        <f t="shared" si="6"/>
        <v>0</v>
      </c>
      <c r="V55" s="174">
        <f t="shared" si="6"/>
        <v>0</v>
      </c>
      <c r="W55" s="174">
        <f t="shared" si="6"/>
        <v>0</v>
      </c>
      <c r="X55" s="174">
        <f t="shared" si="6"/>
        <v>0</v>
      </c>
      <c r="Y55" s="174">
        <f t="shared" si="6"/>
        <v>0</v>
      </c>
      <c r="Z55" s="174">
        <f t="shared" si="6"/>
        <v>0</v>
      </c>
      <c r="AA55" s="174">
        <f t="shared" si="6"/>
        <v>0</v>
      </c>
      <c r="AB55" s="174">
        <f t="shared" si="6"/>
        <v>0</v>
      </c>
      <c r="AC55" s="174">
        <f t="shared" si="6"/>
        <v>0</v>
      </c>
      <c r="AD55" s="174">
        <f t="shared" si="6"/>
        <v>0</v>
      </c>
      <c r="AE55" s="174">
        <f t="shared" si="6"/>
        <v>0</v>
      </c>
      <c r="AF55" s="174">
        <f t="shared" si="6"/>
        <v>0</v>
      </c>
      <c r="AG55" s="141"/>
      <c r="AH55" s="141"/>
      <c r="AI55" s="141"/>
      <c r="AJ55" s="108"/>
      <c r="AK55" s="108"/>
      <c r="AL55" s="108"/>
      <c r="AM55" s="108"/>
      <c r="AN55" s="108"/>
      <c r="AO55" s="108"/>
      <c r="AP55" s="108"/>
      <c r="AQ55" s="108"/>
      <c r="AR55" s="108"/>
      <c r="AS55" s="108"/>
    </row>
    <row r="56" spans="1:45" ht="16.5" thickBot="1" x14ac:dyDescent="0.25">
      <c r="A56" s="175" t="s">
        <v>237</v>
      </c>
      <c r="B56" s="176">
        <f t="shared" ref="B56:AF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41"/>
      <c r="AH56" s="141"/>
      <c r="AI56" s="141"/>
      <c r="AJ56" s="108"/>
      <c r="AK56" s="108"/>
      <c r="AL56" s="108"/>
      <c r="AM56" s="108"/>
      <c r="AN56" s="108"/>
      <c r="AO56" s="108"/>
      <c r="AP56" s="108"/>
      <c r="AQ56" s="108"/>
      <c r="AR56" s="108"/>
      <c r="AS56" s="108"/>
    </row>
    <row r="57" spans="1:45" s="179" customFormat="1" ht="16.5" thickBot="1" x14ac:dyDescent="0.25">
      <c r="A57" s="177"/>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41"/>
      <c r="AH57" s="141"/>
      <c r="AI57" s="141"/>
    </row>
    <row r="58" spans="1:45" x14ac:dyDescent="0.2">
      <c r="A58" s="171" t="s">
        <v>404</v>
      </c>
      <c r="B58" s="172">
        <v>1</v>
      </c>
      <c r="C58" s="172">
        <f>B58+1</f>
        <v>2</v>
      </c>
      <c r="D58" s="172">
        <f t="shared" ref="D58:AF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41"/>
      <c r="AH58" s="141"/>
      <c r="AI58" s="141"/>
      <c r="AJ58" s="108"/>
      <c r="AK58" s="108"/>
      <c r="AL58" s="108"/>
      <c r="AM58" s="108"/>
      <c r="AN58" s="108"/>
      <c r="AO58" s="108"/>
      <c r="AP58" s="108"/>
      <c r="AQ58" s="108"/>
      <c r="AR58" s="108"/>
      <c r="AS58" s="108"/>
    </row>
    <row r="59" spans="1:45" ht="14.25" x14ac:dyDescent="0.2">
      <c r="A59" s="180" t="s">
        <v>236</v>
      </c>
      <c r="B59" s="181">
        <f t="shared" ref="B59:AF59" si="9">B50*$B$28</f>
        <v>0</v>
      </c>
      <c r="C59" s="181">
        <f t="shared" si="9"/>
        <v>0</v>
      </c>
      <c r="D59" s="181">
        <f t="shared" si="9"/>
        <v>0</v>
      </c>
      <c r="E59" s="181">
        <f t="shared" si="9"/>
        <v>0</v>
      </c>
      <c r="F59" s="181">
        <f t="shared" si="9"/>
        <v>0</v>
      </c>
      <c r="G59" s="181">
        <f t="shared" si="9"/>
        <v>0</v>
      </c>
      <c r="H59" s="181">
        <f t="shared" si="9"/>
        <v>0</v>
      </c>
      <c r="I59" s="181">
        <f t="shared" si="9"/>
        <v>0</v>
      </c>
      <c r="J59" s="181">
        <f t="shared" si="9"/>
        <v>0</v>
      </c>
      <c r="K59" s="181">
        <f t="shared" si="9"/>
        <v>0</v>
      </c>
      <c r="L59" s="181">
        <f t="shared" si="9"/>
        <v>0</v>
      </c>
      <c r="M59" s="181">
        <f t="shared" si="9"/>
        <v>0</v>
      </c>
      <c r="N59" s="181">
        <f t="shared" si="9"/>
        <v>0</v>
      </c>
      <c r="O59" s="181">
        <f t="shared" si="9"/>
        <v>0</v>
      </c>
      <c r="P59" s="181">
        <f t="shared" si="9"/>
        <v>0</v>
      </c>
      <c r="Q59" s="181">
        <f t="shared" si="9"/>
        <v>0</v>
      </c>
      <c r="R59" s="181">
        <f t="shared" si="9"/>
        <v>0</v>
      </c>
      <c r="S59" s="181">
        <f t="shared" si="9"/>
        <v>0</v>
      </c>
      <c r="T59" s="181">
        <f t="shared" si="9"/>
        <v>0</v>
      </c>
      <c r="U59" s="181">
        <f t="shared" si="9"/>
        <v>0</v>
      </c>
      <c r="V59" s="181">
        <f t="shared" si="9"/>
        <v>0</v>
      </c>
      <c r="W59" s="181">
        <f t="shared" si="9"/>
        <v>0</v>
      </c>
      <c r="X59" s="181">
        <f t="shared" si="9"/>
        <v>0</v>
      </c>
      <c r="Y59" s="181">
        <f t="shared" si="9"/>
        <v>0</v>
      </c>
      <c r="Z59" s="181">
        <f t="shared" si="9"/>
        <v>0</v>
      </c>
      <c r="AA59" s="181">
        <f t="shared" si="9"/>
        <v>0</v>
      </c>
      <c r="AB59" s="181">
        <f t="shared" si="9"/>
        <v>0</v>
      </c>
      <c r="AC59" s="181">
        <f t="shared" si="9"/>
        <v>0</v>
      </c>
      <c r="AD59" s="181">
        <f t="shared" si="9"/>
        <v>0</v>
      </c>
      <c r="AE59" s="181">
        <f t="shared" si="9"/>
        <v>0</v>
      </c>
      <c r="AF59" s="181">
        <f t="shared" si="9"/>
        <v>0</v>
      </c>
      <c r="AG59" s="141"/>
      <c r="AH59" s="141"/>
      <c r="AI59" s="141"/>
      <c r="AJ59" s="108"/>
      <c r="AK59" s="108"/>
      <c r="AL59" s="108"/>
      <c r="AM59" s="108"/>
      <c r="AN59" s="108"/>
      <c r="AO59" s="108"/>
      <c r="AP59" s="108"/>
      <c r="AQ59" s="108"/>
      <c r="AR59" s="108"/>
      <c r="AS59" s="108"/>
    </row>
    <row r="60" spans="1:45" x14ac:dyDescent="0.2">
      <c r="A60" s="173" t="s">
        <v>235</v>
      </c>
      <c r="B60" s="174">
        <f t="shared" ref="B60:Z60" si="10">SUM(B61:B65)</f>
        <v>0</v>
      </c>
      <c r="C60" s="174">
        <f t="shared" si="10"/>
        <v>-214337.00650041606</v>
      </c>
      <c r="D60" s="174">
        <f>SUM(D61:D65)</f>
        <v>-224410.90432792247</v>
      </c>
      <c r="E60" s="174">
        <f t="shared" si="10"/>
        <v>-234958.27810387101</v>
      </c>
      <c r="F60" s="174">
        <f t="shared" si="10"/>
        <v>-246001.38132711506</v>
      </c>
      <c r="G60" s="174">
        <f t="shared" si="10"/>
        <v>-257563.51341703013</v>
      </c>
      <c r="H60" s="174">
        <f t="shared" si="10"/>
        <v>-269669.06887206394</v>
      </c>
      <c r="I60" s="174">
        <f t="shared" si="10"/>
        <v>-282343.58873875195</v>
      </c>
      <c r="J60" s="174">
        <f t="shared" si="10"/>
        <v>-295613.81449979031</v>
      </c>
      <c r="K60" s="174">
        <f t="shared" si="10"/>
        <v>-309507.74449486349</v>
      </c>
      <c r="L60" s="174">
        <f t="shared" si="10"/>
        <v>-324054.69299326552</v>
      </c>
      <c r="M60" s="174">
        <f t="shared" si="10"/>
        <v>-339285.35204295121</v>
      </c>
      <c r="N60" s="174">
        <f t="shared" si="10"/>
        <v>-355231.8562265095</v>
      </c>
      <c r="O60" s="174">
        <f t="shared" si="10"/>
        <v>-371927.85046068457</v>
      </c>
      <c r="P60" s="174">
        <f t="shared" si="10"/>
        <v>-389408.56098249421</v>
      </c>
      <c r="Q60" s="174">
        <f t="shared" si="10"/>
        <v>-407710.86967171408</v>
      </c>
      <c r="R60" s="174">
        <f t="shared" si="10"/>
        <v>-426873.39186653931</v>
      </c>
      <c r="S60" s="174">
        <f t="shared" si="10"/>
        <v>-446936.55783660366</v>
      </c>
      <c r="T60" s="174">
        <f t="shared" si="10"/>
        <v>-467942.69808525278</v>
      </c>
      <c r="U60" s="174">
        <f t="shared" si="10"/>
        <v>-489936.13266104716</v>
      </c>
      <c r="V60" s="174">
        <f t="shared" si="10"/>
        <v>-512963.26466693071</v>
      </c>
      <c r="W60" s="174">
        <f t="shared" si="10"/>
        <v>-537072.67816435569</v>
      </c>
      <c r="X60" s="174">
        <f t="shared" si="10"/>
        <v>-562315.24067892751</v>
      </c>
      <c r="Y60" s="174">
        <f t="shared" si="10"/>
        <v>-588744.21052384411</v>
      </c>
      <c r="Z60" s="174">
        <f t="shared" si="10"/>
        <v>-616415.349167565</v>
      </c>
      <c r="AA60" s="174">
        <f t="shared" ref="AA60:AF60" si="11">SUM(AA61:AA65)</f>
        <v>-645387.03888279246</v>
      </c>
      <c r="AB60" s="174">
        <f t="shared" si="11"/>
        <v>-675720.40592498612</v>
      </c>
      <c r="AC60" s="174">
        <f t="shared" si="11"/>
        <v>-707479.44950030185</v>
      </c>
      <c r="AD60" s="174">
        <f t="shared" si="11"/>
        <v>-740731.17679505947</v>
      </c>
      <c r="AE60" s="174">
        <f t="shared" si="11"/>
        <v>-775545.7443516308</v>
      </c>
      <c r="AF60" s="174">
        <f t="shared" si="11"/>
        <v>-811996.6060890347</v>
      </c>
      <c r="AG60" s="141"/>
      <c r="AH60" s="141"/>
      <c r="AI60" s="141"/>
      <c r="AJ60" s="108"/>
      <c r="AK60" s="108"/>
      <c r="AL60" s="108"/>
      <c r="AM60" s="108"/>
      <c r="AN60" s="108"/>
      <c r="AO60" s="108"/>
      <c r="AP60" s="108"/>
      <c r="AQ60" s="108"/>
      <c r="AR60" s="108"/>
      <c r="AS60" s="108"/>
    </row>
    <row r="61" spans="1:45" x14ac:dyDescent="0.2">
      <c r="A61" s="182" t="s">
        <v>234</v>
      </c>
      <c r="B61" s="174"/>
      <c r="C61" s="174">
        <f>-IF(C$47&lt;=$B$30,0,$B$29*(1+C$49)*$B$28)</f>
        <v>-214337.00650041606</v>
      </c>
      <c r="D61" s="174">
        <f>-IF(D$47&lt;=$B$30,0,$B$29*(1+D$49)*$B$28)</f>
        <v>-224410.90432792247</v>
      </c>
      <c r="E61" s="174">
        <f t="shared" ref="E61:AF61" si="12">-IF(E$47&lt;=$B$30,0,$B$29*(1+E$49)*$B$28)</f>
        <v>-234958.27810387101</v>
      </c>
      <c r="F61" s="174">
        <f t="shared" si="12"/>
        <v>-246001.38132711506</v>
      </c>
      <c r="G61" s="174">
        <f t="shared" si="12"/>
        <v>-257563.51341703013</v>
      </c>
      <c r="H61" s="174">
        <f t="shared" si="12"/>
        <v>-269669.06887206394</v>
      </c>
      <c r="I61" s="174">
        <f t="shared" si="12"/>
        <v>-282343.58873875195</v>
      </c>
      <c r="J61" s="174">
        <f t="shared" si="12"/>
        <v>-295613.81449979031</v>
      </c>
      <c r="K61" s="174">
        <f t="shared" si="12"/>
        <v>-309507.74449486349</v>
      </c>
      <c r="L61" s="174">
        <f t="shared" si="12"/>
        <v>-324054.69299326552</v>
      </c>
      <c r="M61" s="174">
        <f t="shared" si="12"/>
        <v>-339285.35204295121</v>
      </c>
      <c r="N61" s="174">
        <f t="shared" si="12"/>
        <v>-355231.8562265095</v>
      </c>
      <c r="O61" s="174">
        <f t="shared" si="12"/>
        <v>-371927.85046068457</v>
      </c>
      <c r="P61" s="174">
        <f t="shared" si="12"/>
        <v>-389408.56098249421</v>
      </c>
      <c r="Q61" s="174">
        <f t="shared" si="12"/>
        <v>-407710.86967171408</v>
      </c>
      <c r="R61" s="174">
        <f t="shared" si="12"/>
        <v>-426873.39186653931</v>
      </c>
      <c r="S61" s="174">
        <f t="shared" si="12"/>
        <v>-446936.55783660366</v>
      </c>
      <c r="T61" s="174">
        <f t="shared" si="12"/>
        <v>-467942.69808525278</v>
      </c>
      <c r="U61" s="174">
        <f t="shared" si="12"/>
        <v>-489936.13266104716</v>
      </c>
      <c r="V61" s="174">
        <f t="shared" si="12"/>
        <v>-512963.26466693071</v>
      </c>
      <c r="W61" s="174">
        <f t="shared" si="12"/>
        <v>-537072.67816435569</v>
      </c>
      <c r="X61" s="174">
        <f t="shared" si="12"/>
        <v>-562315.24067892751</v>
      </c>
      <c r="Y61" s="174">
        <f t="shared" si="12"/>
        <v>-588744.21052384411</v>
      </c>
      <c r="Z61" s="174">
        <f t="shared" si="12"/>
        <v>-616415.349167565</v>
      </c>
      <c r="AA61" s="174">
        <f t="shared" si="12"/>
        <v>-645387.03888279246</v>
      </c>
      <c r="AB61" s="174">
        <f t="shared" si="12"/>
        <v>-675720.40592498612</v>
      </c>
      <c r="AC61" s="174">
        <f t="shared" si="12"/>
        <v>-707479.44950030185</v>
      </c>
      <c r="AD61" s="174">
        <f t="shared" si="12"/>
        <v>-740731.17679505947</v>
      </c>
      <c r="AE61" s="174">
        <f t="shared" si="12"/>
        <v>-775545.7443516308</v>
      </c>
      <c r="AF61" s="174">
        <f t="shared" si="12"/>
        <v>-811996.6060890347</v>
      </c>
      <c r="AG61" s="141"/>
      <c r="AH61" s="141"/>
      <c r="AI61" s="141"/>
      <c r="AJ61" s="108"/>
      <c r="AK61" s="108"/>
      <c r="AL61" s="108"/>
      <c r="AM61" s="108"/>
      <c r="AN61" s="108"/>
      <c r="AO61" s="108"/>
      <c r="AP61" s="108"/>
      <c r="AQ61" s="108"/>
      <c r="AR61" s="108"/>
      <c r="AS61" s="108"/>
    </row>
    <row r="62" spans="1:45" x14ac:dyDescent="0.2">
      <c r="A62" s="182" t="str">
        <f>A32</f>
        <v>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41"/>
      <c r="AH62" s="141"/>
      <c r="AI62" s="141"/>
      <c r="AJ62" s="108"/>
      <c r="AK62" s="108"/>
      <c r="AL62" s="108"/>
      <c r="AM62" s="108"/>
      <c r="AN62" s="108"/>
      <c r="AO62" s="108"/>
      <c r="AP62" s="108"/>
      <c r="AQ62" s="108"/>
      <c r="AR62" s="108"/>
      <c r="AS62" s="108"/>
    </row>
    <row r="63" spans="1:45" x14ac:dyDescent="0.2">
      <c r="A63" s="182" t="s">
        <v>399</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41"/>
      <c r="AH63" s="141"/>
      <c r="AI63" s="141"/>
      <c r="AJ63" s="108"/>
      <c r="AK63" s="108"/>
      <c r="AL63" s="108"/>
      <c r="AM63" s="108"/>
      <c r="AN63" s="108"/>
      <c r="AO63" s="108"/>
      <c r="AP63" s="108"/>
      <c r="AQ63" s="108"/>
      <c r="AR63" s="108"/>
      <c r="AS63" s="108"/>
    </row>
    <row r="64" spans="1:45" x14ac:dyDescent="0.2">
      <c r="A64" s="182" t="s">
        <v>399</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41"/>
      <c r="AH64" s="141"/>
      <c r="AI64" s="141"/>
      <c r="AJ64" s="108"/>
      <c r="AK64" s="108"/>
      <c r="AL64" s="108"/>
      <c r="AM64" s="108"/>
      <c r="AN64" s="108"/>
      <c r="AO64" s="108"/>
      <c r="AP64" s="108"/>
      <c r="AQ64" s="108"/>
      <c r="AR64" s="108"/>
      <c r="AS64" s="108"/>
    </row>
    <row r="65" spans="1:45" ht="31.5" x14ac:dyDescent="0.2">
      <c r="A65" s="182" t="s">
        <v>418</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41"/>
      <c r="AH65" s="141"/>
      <c r="AI65" s="141"/>
      <c r="AJ65" s="108"/>
      <c r="AK65" s="108"/>
      <c r="AL65" s="108"/>
      <c r="AM65" s="108"/>
      <c r="AN65" s="108"/>
      <c r="AO65" s="108"/>
      <c r="AP65" s="108"/>
      <c r="AQ65" s="108"/>
      <c r="AR65" s="108"/>
      <c r="AS65" s="108"/>
    </row>
    <row r="66" spans="1:45" ht="28.5" x14ac:dyDescent="0.2">
      <c r="A66" s="183" t="s">
        <v>419</v>
      </c>
      <c r="B66" s="181">
        <f t="shared" ref="B66:AF66" si="13">B59+B60</f>
        <v>0</v>
      </c>
      <c r="C66" s="181">
        <f t="shared" si="13"/>
        <v>-214337.00650041606</v>
      </c>
      <c r="D66" s="181">
        <f t="shared" si="13"/>
        <v>-224410.90432792247</v>
      </c>
      <c r="E66" s="181">
        <f t="shared" si="13"/>
        <v>-234958.27810387101</v>
      </c>
      <c r="F66" s="181">
        <f t="shared" si="13"/>
        <v>-246001.38132711506</v>
      </c>
      <c r="G66" s="181">
        <f t="shared" si="13"/>
        <v>-257563.51341703013</v>
      </c>
      <c r="H66" s="181">
        <f t="shared" si="13"/>
        <v>-269669.06887206394</v>
      </c>
      <c r="I66" s="181">
        <f t="shared" si="13"/>
        <v>-282343.58873875195</v>
      </c>
      <c r="J66" s="181">
        <f t="shared" si="13"/>
        <v>-295613.81449979031</v>
      </c>
      <c r="K66" s="181">
        <f t="shared" si="13"/>
        <v>-309507.74449486349</v>
      </c>
      <c r="L66" s="181">
        <f t="shared" si="13"/>
        <v>-324054.69299326552</v>
      </c>
      <c r="M66" s="181">
        <f t="shared" si="13"/>
        <v>-339285.35204295121</v>
      </c>
      <c r="N66" s="181">
        <f t="shared" si="13"/>
        <v>-355231.8562265095</v>
      </c>
      <c r="O66" s="181">
        <f t="shared" si="13"/>
        <v>-371927.85046068457</v>
      </c>
      <c r="P66" s="181">
        <f t="shared" si="13"/>
        <v>-389408.56098249421</v>
      </c>
      <c r="Q66" s="181">
        <f t="shared" si="13"/>
        <v>-407710.86967171408</v>
      </c>
      <c r="R66" s="181">
        <f t="shared" si="13"/>
        <v>-426873.39186653931</v>
      </c>
      <c r="S66" s="181">
        <f t="shared" si="13"/>
        <v>-446936.55783660366</v>
      </c>
      <c r="T66" s="181">
        <f t="shared" si="13"/>
        <v>-467942.69808525278</v>
      </c>
      <c r="U66" s="181">
        <f t="shared" si="13"/>
        <v>-489936.13266104716</v>
      </c>
      <c r="V66" s="181">
        <f t="shared" si="13"/>
        <v>-512963.26466693071</v>
      </c>
      <c r="W66" s="181">
        <f t="shared" si="13"/>
        <v>-537072.67816435569</v>
      </c>
      <c r="X66" s="181">
        <f t="shared" si="13"/>
        <v>-562315.24067892751</v>
      </c>
      <c r="Y66" s="181">
        <f t="shared" si="13"/>
        <v>-588744.21052384411</v>
      </c>
      <c r="Z66" s="181">
        <f t="shared" si="13"/>
        <v>-616415.349167565</v>
      </c>
      <c r="AA66" s="181">
        <f t="shared" si="13"/>
        <v>-645387.03888279246</v>
      </c>
      <c r="AB66" s="181">
        <f t="shared" si="13"/>
        <v>-675720.40592498612</v>
      </c>
      <c r="AC66" s="181">
        <f t="shared" si="13"/>
        <v>-707479.44950030185</v>
      </c>
      <c r="AD66" s="181">
        <f t="shared" si="13"/>
        <v>-740731.17679505947</v>
      </c>
      <c r="AE66" s="181">
        <f t="shared" si="13"/>
        <v>-775545.7443516308</v>
      </c>
      <c r="AF66" s="181">
        <f t="shared" si="13"/>
        <v>-811996.6060890347</v>
      </c>
      <c r="AG66" s="141"/>
      <c r="AH66" s="141"/>
      <c r="AI66" s="141"/>
      <c r="AJ66" s="108"/>
      <c r="AK66" s="108"/>
      <c r="AL66" s="108"/>
      <c r="AM66" s="108"/>
      <c r="AN66" s="108"/>
      <c r="AO66" s="108"/>
      <c r="AP66" s="108"/>
      <c r="AQ66" s="108"/>
      <c r="AR66" s="108"/>
      <c r="AS66" s="108"/>
    </row>
    <row r="67" spans="1:45" x14ac:dyDescent="0.2">
      <c r="A67" s="182" t="s">
        <v>229</v>
      </c>
      <c r="B67" s="184"/>
      <c r="C67" s="174">
        <f>-($B$25)*$B$28/$B$27</f>
        <v>-618940.21933333331</v>
      </c>
      <c r="D67" s="174">
        <f>C67</f>
        <v>-618940.21933333331</v>
      </c>
      <c r="E67" s="174">
        <f t="shared" ref="E67:AF67" si="14">D67</f>
        <v>-618940.21933333331</v>
      </c>
      <c r="F67" s="174">
        <f t="shared" si="14"/>
        <v>-618940.21933333331</v>
      </c>
      <c r="G67" s="174">
        <f t="shared" si="14"/>
        <v>-618940.21933333331</v>
      </c>
      <c r="H67" s="174">
        <f t="shared" si="14"/>
        <v>-618940.21933333331</v>
      </c>
      <c r="I67" s="174">
        <f t="shared" si="14"/>
        <v>-618940.21933333331</v>
      </c>
      <c r="J67" s="174">
        <f t="shared" si="14"/>
        <v>-618940.21933333331</v>
      </c>
      <c r="K67" s="174">
        <f t="shared" si="14"/>
        <v>-618940.21933333331</v>
      </c>
      <c r="L67" s="174">
        <f t="shared" si="14"/>
        <v>-618940.21933333331</v>
      </c>
      <c r="M67" s="174">
        <f t="shared" si="14"/>
        <v>-618940.21933333331</v>
      </c>
      <c r="N67" s="174">
        <f t="shared" si="14"/>
        <v>-618940.21933333331</v>
      </c>
      <c r="O67" s="174">
        <f t="shared" si="14"/>
        <v>-618940.21933333331</v>
      </c>
      <c r="P67" s="174">
        <f t="shared" si="14"/>
        <v>-618940.21933333331</v>
      </c>
      <c r="Q67" s="174">
        <f t="shared" si="14"/>
        <v>-618940.21933333331</v>
      </c>
      <c r="R67" s="174">
        <f t="shared" si="14"/>
        <v>-618940.21933333331</v>
      </c>
      <c r="S67" s="174">
        <f t="shared" si="14"/>
        <v>-618940.21933333331</v>
      </c>
      <c r="T67" s="174">
        <f t="shared" si="14"/>
        <v>-618940.21933333331</v>
      </c>
      <c r="U67" s="174">
        <f t="shared" si="14"/>
        <v>-618940.21933333331</v>
      </c>
      <c r="V67" s="174">
        <f t="shared" si="14"/>
        <v>-618940.21933333331</v>
      </c>
      <c r="W67" s="174">
        <f t="shared" si="14"/>
        <v>-618940.21933333331</v>
      </c>
      <c r="X67" s="174">
        <f t="shared" si="14"/>
        <v>-618940.21933333331</v>
      </c>
      <c r="Y67" s="174">
        <f t="shared" si="14"/>
        <v>-618940.21933333331</v>
      </c>
      <c r="Z67" s="174">
        <f t="shared" si="14"/>
        <v>-618940.21933333331</v>
      </c>
      <c r="AA67" s="174">
        <f t="shared" si="14"/>
        <v>-618940.21933333331</v>
      </c>
      <c r="AB67" s="174">
        <f t="shared" si="14"/>
        <v>-618940.21933333331</v>
      </c>
      <c r="AC67" s="174">
        <f t="shared" si="14"/>
        <v>-618940.21933333331</v>
      </c>
      <c r="AD67" s="174">
        <f t="shared" si="14"/>
        <v>-618940.21933333331</v>
      </c>
      <c r="AE67" s="174">
        <f t="shared" si="14"/>
        <v>-618940.21933333331</v>
      </c>
      <c r="AF67" s="174">
        <f t="shared" si="14"/>
        <v>-618940.21933333331</v>
      </c>
      <c r="AG67" s="185"/>
      <c r="AH67" s="186"/>
      <c r="AI67" s="186"/>
      <c r="AJ67" s="108"/>
      <c r="AK67" s="108"/>
      <c r="AL67" s="108"/>
      <c r="AM67" s="108"/>
      <c r="AN67" s="108"/>
      <c r="AO67" s="108"/>
      <c r="AP67" s="108"/>
      <c r="AQ67" s="108"/>
      <c r="AR67" s="108"/>
      <c r="AS67" s="108"/>
    </row>
    <row r="68" spans="1:45" ht="28.5" x14ac:dyDescent="0.2">
      <c r="A68" s="183" t="s">
        <v>420</v>
      </c>
      <c r="B68" s="181">
        <f t="shared" ref="B68:J68" si="15">B66+B67</f>
        <v>0</v>
      </c>
      <c r="C68" s="181">
        <f>C66+C67</f>
        <v>-833277.2258337494</v>
      </c>
      <c r="D68" s="181">
        <f>D66+D67</f>
        <v>-843351.12366125581</v>
      </c>
      <c r="E68" s="181">
        <f t="shared" si="15"/>
        <v>-853898.49743720435</v>
      </c>
      <c r="F68" s="181">
        <f>F66+C67</f>
        <v>-864941.60066044843</v>
      </c>
      <c r="G68" s="181">
        <f t="shared" si="15"/>
        <v>-876503.73275036342</v>
      </c>
      <c r="H68" s="181">
        <f t="shared" si="15"/>
        <v>-888609.28820539732</v>
      </c>
      <c r="I68" s="181">
        <f t="shared" si="15"/>
        <v>-901283.80807208526</v>
      </c>
      <c r="J68" s="181">
        <f t="shared" si="15"/>
        <v>-914554.03383312363</v>
      </c>
      <c r="K68" s="181">
        <f>K66+K67</f>
        <v>-928447.96382819675</v>
      </c>
      <c r="L68" s="181">
        <f>L66+L67</f>
        <v>-942994.91232659877</v>
      </c>
      <c r="M68" s="181">
        <f t="shared" ref="M68:AF68" si="16">M66+M67</f>
        <v>-958225.57137628458</v>
      </c>
      <c r="N68" s="181">
        <f t="shared" si="16"/>
        <v>-974172.07555984287</v>
      </c>
      <c r="O68" s="181">
        <f t="shared" si="16"/>
        <v>-990868.06979401782</v>
      </c>
      <c r="P68" s="181">
        <f t="shared" si="16"/>
        <v>-1008348.7803158276</v>
      </c>
      <c r="Q68" s="181">
        <f t="shared" si="16"/>
        <v>-1026651.0890050475</v>
      </c>
      <c r="R68" s="181">
        <f t="shared" si="16"/>
        <v>-1045813.6111998726</v>
      </c>
      <c r="S68" s="181">
        <f t="shared" si="16"/>
        <v>-1065876.777169937</v>
      </c>
      <c r="T68" s="181">
        <f t="shared" si="16"/>
        <v>-1086882.9174185861</v>
      </c>
      <c r="U68" s="181">
        <f t="shared" si="16"/>
        <v>-1108876.3519943804</v>
      </c>
      <c r="V68" s="181">
        <f t="shared" si="16"/>
        <v>-1131903.484000264</v>
      </c>
      <c r="W68" s="181">
        <f t="shared" si="16"/>
        <v>-1156012.8974976889</v>
      </c>
      <c r="X68" s="181">
        <f t="shared" si="16"/>
        <v>-1181255.4600122608</v>
      </c>
      <c r="Y68" s="181">
        <f t="shared" si="16"/>
        <v>-1207684.4298571774</v>
      </c>
      <c r="Z68" s="181">
        <f t="shared" si="16"/>
        <v>-1235355.5685008983</v>
      </c>
      <c r="AA68" s="181">
        <f t="shared" si="16"/>
        <v>-1264327.2582161259</v>
      </c>
      <c r="AB68" s="181">
        <f t="shared" si="16"/>
        <v>-1294660.6252583195</v>
      </c>
      <c r="AC68" s="181">
        <f t="shared" si="16"/>
        <v>-1326419.6688336353</v>
      </c>
      <c r="AD68" s="181">
        <f t="shared" si="16"/>
        <v>-1359671.3961283928</v>
      </c>
      <c r="AE68" s="181">
        <f t="shared" si="16"/>
        <v>-1394485.963684964</v>
      </c>
      <c r="AF68" s="181">
        <f t="shared" si="16"/>
        <v>-1430936.825422368</v>
      </c>
      <c r="AG68" s="141"/>
      <c r="AH68" s="141"/>
      <c r="AI68" s="141"/>
      <c r="AJ68" s="108"/>
      <c r="AK68" s="108"/>
      <c r="AL68" s="108"/>
      <c r="AM68" s="108"/>
      <c r="AN68" s="108"/>
      <c r="AO68" s="108"/>
      <c r="AP68" s="108"/>
      <c r="AQ68" s="108"/>
      <c r="AR68" s="108"/>
      <c r="AS68" s="108"/>
    </row>
    <row r="69" spans="1:45" x14ac:dyDescent="0.2">
      <c r="A69" s="182" t="s">
        <v>228</v>
      </c>
      <c r="B69" s="174">
        <f t="shared" ref="B69:AF69" si="17">-B56</f>
        <v>0</v>
      </c>
      <c r="C69" s="174">
        <f t="shared" si="17"/>
        <v>0</v>
      </c>
      <c r="D69" s="174">
        <f t="shared" si="17"/>
        <v>0</v>
      </c>
      <c r="E69" s="174">
        <f t="shared" si="17"/>
        <v>0</v>
      </c>
      <c r="F69" s="174">
        <f t="shared" si="17"/>
        <v>0</v>
      </c>
      <c r="G69" s="174">
        <f t="shared" si="17"/>
        <v>0</v>
      </c>
      <c r="H69" s="174">
        <f t="shared" si="17"/>
        <v>0</v>
      </c>
      <c r="I69" s="174">
        <f t="shared" si="17"/>
        <v>0</v>
      </c>
      <c r="J69" s="174">
        <f t="shared" si="17"/>
        <v>0</v>
      </c>
      <c r="K69" s="174">
        <f t="shared" si="17"/>
        <v>0</v>
      </c>
      <c r="L69" s="174">
        <f t="shared" si="17"/>
        <v>0</v>
      </c>
      <c r="M69" s="174">
        <f t="shared" si="17"/>
        <v>0</v>
      </c>
      <c r="N69" s="174">
        <f t="shared" si="17"/>
        <v>0</v>
      </c>
      <c r="O69" s="174">
        <f t="shared" si="17"/>
        <v>0</v>
      </c>
      <c r="P69" s="174">
        <f t="shared" si="17"/>
        <v>0</v>
      </c>
      <c r="Q69" s="174">
        <f t="shared" si="17"/>
        <v>0</v>
      </c>
      <c r="R69" s="174">
        <f t="shared" si="17"/>
        <v>0</v>
      </c>
      <c r="S69" s="174">
        <f t="shared" si="17"/>
        <v>0</v>
      </c>
      <c r="T69" s="174">
        <f t="shared" si="17"/>
        <v>0</v>
      </c>
      <c r="U69" s="174">
        <f t="shared" si="17"/>
        <v>0</v>
      </c>
      <c r="V69" s="174">
        <f t="shared" si="17"/>
        <v>0</v>
      </c>
      <c r="W69" s="174">
        <f t="shared" si="17"/>
        <v>0</v>
      </c>
      <c r="X69" s="174">
        <f t="shared" si="17"/>
        <v>0</v>
      </c>
      <c r="Y69" s="174">
        <f t="shared" si="17"/>
        <v>0</v>
      </c>
      <c r="Z69" s="174">
        <f t="shared" si="17"/>
        <v>0</v>
      </c>
      <c r="AA69" s="174">
        <f t="shared" si="17"/>
        <v>0</v>
      </c>
      <c r="AB69" s="174">
        <f t="shared" si="17"/>
        <v>0</v>
      </c>
      <c r="AC69" s="174">
        <f t="shared" si="17"/>
        <v>0</v>
      </c>
      <c r="AD69" s="174">
        <f t="shared" si="17"/>
        <v>0</v>
      </c>
      <c r="AE69" s="174">
        <f t="shared" si="17"/>
        <v>0</v>
      </c>
      <c r="AF69" s="174">
        <f t="shared" si="17"/>
        <v>0</v>
      </c>
      <c r="AG69" s="141"/>
      <c r="AH69" s="141"/>
      <c r="AI69" s="141"/>
      <c r="AJ69" s="108"/>
      <c r="AK69" s="108"/>
      <c r="AL69" s="108"/>
      <c r="AM69" s="108"/>
      <c r="AN69" s="108"/>
      <c r="AO69" s="108"/>
      <c r="AP69" s="108"/>
      <c r="AQ69" s="108"/>
      <c r="AR69" s="108"/>
      <c r="AS69" s="108"/>
    </row>
    <row r="70" spans="1:45" ht="14.25" x14ac:dyDescent="0.2">
      <c r="A70" s="183" t="s">
        <v>232</v>
      </c>
      <c r="B70" s="181">
        <f t="shared" ref="B70:AF70" si="18">B68+B69</f>
        <v>0</v>
      </c>
      <c r="C70" s="181">
        <f t="shared" si="18"/>
        <v>-833277.2258337494</v>
      </c>
      <c r="D70" s="181">
        <f t="shared" si="18"/>
        <v>-843351.12366125581</v>
      </c>
      <c r="E70" s="181">
        <f t="shared" si="18"/>
        <v>-853898.49743720435</v>
      </c>
      <c r="F70" s="181">
        <f t="shared" si="18"/>
        <v>-864941.60066044843</v>
      </c>
      <c r="G70" s="181">
        <f t="shared" si="18"/>
        <v>-876503.73275036342</v>
      </c>
      <c r="H70" s="181">
        <f t="shared" si="18"/>
        <v>-888609.28820539732</v>
      </c>
      <c r="I70" s="181">
        <f t="shared" si="18"/>
        <v>-901283.80807208526</v>
      </c>
      <c r="J70" s="181">
        <f t="shared" si="18"/>
        <v>-914554.03383312363</v>
      </c>
      <c r="K70" s="181">
        <f t="shared" si="18"/>
        <v>-928447.96382819675</v>
      </c>
      <c r="L70" s="181">
        <f t="shared" si="18"/>
        <v>-942994.91232659877</v>
      </c>
      <c r="M70" s="181">
        <f t="shared" si="18"/>
        <v>-958225.57137628458</v>
      </c>
      <c r="N70" s="181">
        <f t="shared" si="18"/>
        <v>-974172.07555984287</v>
      </c>
      <c r="O70" s="181">
        <f t="shared" si="18"/>
        <v>-990868.06979401782</v>
      </c>
      <c r="P70" s="181">
        <f t="shared" si="18"/>
        <v>-1008348.7803158276</v>
      </c>
      <c r="Q70" s="181">
        <f t="shared" si="18"/>
        <v>-1026651.0890050475</v>
      </c>
      <c r="R70" s="181">
        <f t="shared" si="18"/>
        <v>-1045813.6111998726</v>
      </c>
      <c r="S70" s="181">
        <f t="shared" si="18"/>
        <v>-1065876.777169937</v>
      </c>
      <c r="T70" s="181">
        <f t="shared" si="18"/>
        <v>-1086882.9174185861</v>
      </c>
      <c r="U70" s="181">
        <f t="shared" si="18"/>
        <v>-1108876.3519943804</v>
      </c>
      <c r="V70" s="181">
        <f t="shared" si="18"/>
        <v>-1131903.484000264</v>
      </c>
      <c r="W70" s="181">
        <f t="shared" si="18"/>
        <v>-1156012.8974976889</v>
      </c>
      <c r="X70" s="181">
        <f t="shared" si="18"/>
        <v>-1181255.4600122608</v>
      </c>
      <c r="Y70" s="181">
        <f t="shared" si="18"/>
        <v>-1207684.4298571774</v>
      </c>
      <c r="Z70" s="181">
        <f t="shared" si="18"/>
        <v>-1235355.5685008983</v>
      </c>
      <c r="AA70" s="181">
        <f t="shared" si="18"/>
        <v>-1264327.2582161259</v>
      </c>
      <c r="AB70" s="181">
        <f t="shared" si="18"/>
        <v>-1294660.6252583195</v>
      </c>
      <c r="AC70" s="181">
        <f t="shared" si="18"/>
        <v>-1326419.6688336353</v>
      </c>
      <c r="AD70" s="181">
        <f t="shared" si="18"/>
        <v>-1359671.3961283928</v>
      </c>
      <c r="AE70" s="181">
        <f t="shared" si="18"/>
        <v>-1394485.963684964</v>
      </c>
      <c r="AF70" s="181">
        <f t="shared" si="18"/>
        <v>-1430936.825422368</v>
      </c>
      <c r="AG70" s="141"/>
      <c r="AH70" s="141"/>
      <c r="AI70" s="141"/>
      <c r="AJ70" s="108"/>
      <c r="AK70" s="108"/>
      <c r="AL70" s="108"/>
      <c r="AM70" s="108"/>
      <c r="AN70" s="108"/>
      <c r="AO70" s="108"/>
      <c r="AP70" s="108"/>
      <c r="AQ70" s="108"/>
      <c r="AR70" s="108"/>
      <c r="AS70" s="108"/>
    </row>
    <row r="71" spans="1:45" x14ac:dyDescent="0.2">
      <c r="A71" s="182" t="s">
        <v>227</v>
      </c>
      <c r="B71" s="174">
        <f t="shared" ref="B71:AF71" si="19">-B70*$B$36</f>
        <v>0</v>
      </c>
      <c r="C71" s="174">
        <f t="shared" si="19"/>
        <v>166655.44516674988</v>
      </c>
      <c r="D71" s="174">
        <f t="shared" si="19"/>
        <v>168670.22473225117</v>
      </c>
      <c r="E71" s="174">
        <f t="shared" si="19"/>
        <v>170779.69948744087</v>
      </c>
      <c r="F71" s="174">
        <f t="shared" si="19"/>
        <v>172988.32013208969</v>
      </c>
      <c r="G71" s="174">
        <f t="shared" si="19"/>
        <v>175300.74655007268</v>
      </c>
      <c r="H71" s="174">
        <f t="shared" si="19"/>
        <v>177721.85764107946</v>
      </c>
      <c r="I71" s="174">
        <f t="shared" si="19"/>
        <v>180256.76161441708</v>
      </c>
      <c r="J71" s="174">
        <f t="shared" si="19"/>
        <v>182910.80676662474</v>
      </c>
      <c r="K71" s="174">
        <f t="shared" si="19"/>
        <v>185689.59276563936</v>
      </c>
      <c r="L71" s="174">
        <f t="shared" si="19"/>
        <v>188598.98246531977</v>
      </c>
      <c r="M71" s="174">
        <f t="shared" si="19"/>
        <v>191645.11427525693</v>
      </c>
      <c r="N71" s="174">
        <f t="shared" si="19"/>
        <v>194834.41511196858</v>
      </c>
      <c r="O71" s="174">
        <f t="shared" si="19"/>
        <v>198173.61395880359</v>
      </c>
      <c r="P71" s="174">
        <f t="shared" si="19"/>
        <v>201669.75606316552</v>
      </c>
      <c r="Q71" s="174">
        <f t="shared" si="19"/>
        <v>205330.21780100951</v>
      </c>
      <c r="R71" s="174">
        <f t="shared" si="19"/>
        <v>209162.72223997454</v>
      </c>
      <c r="S71" s="174">
        <f t="shared" si="19"/>
        <v>213175.35543398742</v>
      </c>
      <c r="T71" s="174">
        <f t="shared" si="19"/>
        <v>217376.58348371723</v>
      </c>
      <c r="U71" s="174">
        <f t="shared" si="19"/>
        <v>221775.27039887608</v>
      </c>
      <c r="V71" s="174">
        <f t="shared" si="19"/>
        <v>226380.6968000528</v>
      </c>
      <c r="W71" s="174">
        <f t="shared" si="19"/>
        <v>231202.57949953779</v>
      </c>
      <c r="X71" s="174">
        <f t="shared" si="19"/>
        <v>236251.09200245218</v>
      </c>
      <c r="Y71" s="174">
        <f t="shared" si="19"/>
        <v>241536.88597143549</v>
      </c>
      <c r="Z71" s="174">
        <f t="shared" si="19"/>
        <v>247071.11370017967</v>
      </c>
      <c r="AA71" s="174">
        <f t="shared" si="19"/>
        <v>252865.45164322518</v>
      </c>
      <c r="AB71" s="174">
        <f t="shared" si="19"/>
        <v>258932.12505166393</v>
      </c>
      <c r="AC71" s="174">
        <f t="shared" si="19"/>
        <v>265283.93376672704</v>
      </c>
      <c r="AD71" s="174">
        <f t="shared" si="19"/>
        <v>271934.27922567859</v>
      </c>
      <c r="AE71" s="174">
        <f t="shared" si="19"/>
        <v>278897.19273699279</v>
      </c>
      <c r="AF71" s="174">
        <f t="shared" si="19"/>
        <v>286187.36508447363</v>
      </c>
      <c r="AG71" s="141"/>
      <c r="AH71" s="141"/>
      <c r="AI71" s="141"/>
      <c r="AJ71" s="108"/>
      <c r="AK71" s="108"/>
      <c r="AL71" s="108"/>
      <c r="AM71" s="108"/>
      <c r="AN71" s="108"/>
      <c r="AO71" s="108"/>
      <c r="AP71" s="108"/>
      <c r="AQ71" s="108"/>
      <c r="AR71" s="108"/>
      <c r="AS71" s="108"/>
    </row>
    <row r="72" spans="1:45" ht="15" thickBot="1" x14ac:dyDescent="0.25">
      <c r="A72" s="187" t="s">
        <v>231</v>
      </c>
      <c r="B72" s="188">
        <f t="shared" ref="B72:AF72" si="20">B70+B71</f>
        <v>0</v>
      </c>
      <c r="C72" s="188">
        <f t="shared" si="20"/>
        <v>-666621.78066699952</v>
      </c>
      <c r="D72" s="188">
        <f t="shared" si="20"/>
        <v>-674680.89892900467</v>
      </c>
      <c r="E72" s="188">
        <f t="shared" si="20"/>
        <v>-683118.79794976348</v>
      </c>
      <c r="F72" s="188">
        <f t="shared" si="20"/>
        <v>-691953.28052835877</v>
      </c>
      <c r="G72" s="188">
        <f t="shared" si="20"/>
        <v>-701202.98620029073</v>
      </c>
      <c r="H72" s="188">
        <f t="shared" si="20"/>
        <v>-710887.43056431785</v>
      </c>
      <c r="I72" s="188">
        <f t="shared" si="20"/>
        <v>-721027.04645766818</v>
      </c>
      <c r="J72" s="188">
        <f t="shared" si="20"/>
        <v>-731643.22706649895</v>
      </c>
      <c r="K72" s="188">
        <f t="shared" si="20"/>
        <v>-742758.37106255745</v>
      </c>
      <c r="L72" s="188">
        <f t="shared" si="20"/>
        <v>-754395.92986127897</v>
      </c>
      <c r="M72" s="188">
        <f t="shared" si="20"/>
        <v>-766580.45710102771</v>
      </c>
      <c r="N72" s="188">
        <f t="shared" si="20"/>
        <v>-779337.66044787434</v>
      </c>
      <c r="O72" s="188">
        <f t="shared" si="20"/>
        <v>-792694.45583521423</v>
      </c>
      <c r="P72" s="188">
        <f t="shared" si="20"/>
        <v>-806679.02425266209</v>
      </c>
      <c r="Q72" s="188">
        <f t="shared" si="20"/>
        <v>-821320.87120403792</v>
      </c>
      <c r="R72" s="188">
        <f t="shared" si="20"/>
        <v>-836650.88895989803</v>
      </c>
      <c r="S72" s="188">
        <f t="shared" si="20"/>
        <v>-852701.42173594958</v>
      </c>
      <c r="T72" s="188">
        <f t="shared" si="20"/>
        <v>-869506.33393486892</v>
      </c>
      <c r="U72" s="188">
        <f t="shared" si="20"/>
        <v>-887101.08159550431</v>
      </c>
      <c r="V72" s="188">
        <f t="shared" si="20"/>
        <v>-905522.7872002112</v>
      </c>
      <c r="W72" s="188">
        <f t="shared" si="20"/>
        <v>-924810.31799815106</v>
      </c>
      <c r="X72" s="188">
        <f t="shared" si="20"/>
        <v>-945004.36800980871</v>
      </c>
      <c r="Y72" s="188">
        <f t="shared" si="20"/>
        <v>-966147.54388574196</v>
      </c>
      <c r="Z72" s="188">
        <f t="shared" si="20"/>
        <v>-988284.4548007187</v>
      </c>
      <c r="AA72" s="188">
        <f t="shared" si="20"/>
        <v>-1011461.8065729007</v>
      </c>
      <c r="AB72" s="188">
        <f t="shared" si="20"/>
        <v>-1035728.5002066556</v>
      </c>
      <c r="AC72" s="188">
        <f t="shared" si="20"/>
        <v>-1061135.7350669082</v>
      </c>
      <c r="AD72" s="188">
        <f t="shared" si="20"/>
        <v>-1087737.1169027141</v>
      </c>
      <c r="AE72" s="188">
        <f t="shared" si="20"/>
        <v>-1115588.7709479711</v>
      </c>
      <c r="AF72" s="188">
        <f t="shared" si="20"/>
        <v>-1144749.4603378945</v>
      </c>
      <c r="AG72" s="141"/>
      <c r="AH72" s="141"/>
      <c r="AI72" s="141"/>
      <c r="AJ72" s="108"/>
      <c r="AK72" s="108"/>
      <c r="AL72" s="108"/>
      <c r="AM72" s="108"/>
      <c r="AN72" s="108"/>
      <c r="AO72" s="108"/>
      <c r="AP72" s="108"/>
      <c r="AQ72" s="108"/>
      <c r="AR72" s="108"/>
      <c r="AS72" s="108"/>
    </row>
    <row r="73" spans="1:45" s="190" customFormat="1" ht="16.5" thickBot="1" x14ac:dyDescent="0.25">
      <c r="A73" s="177"/>
      <c r="B73" s="189">
        <f t="shared" ref="B73:AF73" si="21">C134</f>
        <v>1.5</v>
      </c>
      <c r="C73" s="189">
        <f t="shared" si="21"/>
        <v>2.5</v>
      </c>
      <c r="D73" s="189">
        <f t="shared" si="21"/>
        <v>3.5</v>
      </c>
      <c r="E73" s="189">
        <f t="shared" si="21"/>
        <v>4.5</v>
      </c>
      <c r="F73" s="189">
        <f t="shared" si="21"/>
        <v>5.5</v>
      </c>
      <c r="G73" s="189">
        <f t="shared" si="21"/>
        <v>6.5</v>
      </c>
      <c r="H73" s="189">
        <f t="shared" si="21"/>
        <v>7.5</v>
      </c>
      <c r="I73" s="189">
        <f t="shared" si="21"/>
        <v>8.5</v>
      </c>
      <c r="J73" s="189">
        <f t="shared" si="21"/>
        <v>9.5</v>
      </c>
      <c r="K73" s="189">
        <f t="shared" si="21"/>
        <v>10.5</v>
      </c>
      <c r="L73" s="189">
        <f t="shared" si="21"/>
        <v>11.5</v>
      </c>
      <c r="M73" s="189">
        <f t="shared" si="21"/>
        <v>12.5</v>
      </c>
      <c r="N73" s="189">
        <f t="shared" si="21"/>
        <v>13.5</v>
      </c>
      <c r="O73" s="189">
        <f t="shared" si="21"/>
        <v>14.5</v>
      </c>
      <c r="P73" s="189">
        <f t="shared" si="21"/>
        <v>15.5</v>
      </c>
      <c r="Q73" s="189">
        <f t="shared" si="21"/>
        <v>16.5</v>
      </c>
      <c r="R73" s="189">
        <f t="shared" si="21"/>
        <v>17.5</v>
      </c>
      <c r="S73" s="189">
        <f t="shared" si="21"/>
        <v>18.5</v>
      </c>
      <c r="T73" s="189">
        <f t="shared" si="21"/>
        <v>19.5</v>
      </c>
      <c r="U73" s="189">
        <f t="shared" si="21"/>
        <v>20.5</v>
      </c>
      <c r="V73" s="189">
        <f t="shared" si="21"/>
        <v>21.5</v>
      </c>
      <c r="W73" s="189">
        <f t="shared" si="21"/>
        <v>22.5</v>
      </c>
      <c r="X73" s="189">
        <f t="shared" si="21"/>
        <v>23.5</v>
      </c>
      <c r="Y73" s="189">
        <f t="shared" si="21"/>
        <v>24.5</v>
      </c>
      <c r="Z73" s="189">
        <f t="shared" si="21"/>
        <v>25.5</v>
      </c>
      <c r="AA73" s="189">
        <f t="shared" si="21"/>
        <v>26.5</v>
      </c>
      <c r="AB73" s="189">
        <f t="shared" si="21"/>
        <v>27.5</v>
      </c>
      <c r="AC73" s="189">
        <f t="shared" si="21"/>
        <v>28.5</v>
      </c>
      <c r="AD73" s="189">
        <f t="shared" si="21"/>
        <v>29.5</v>
      </c>
      <c r="AE73" s="189">
        <f t="shared" si="21"/>
        <v>30.5</v>
      </c>
      <c r="AF73" s="189">
        <f t="shared" si="21"/>
        <v>31.5</v>
      </c>
      <c r="AG73" s="141"/>
      <c r="AH73" s="141"/>
      <c r="AI73" s="141"/>
    </row>
    <row r="74" spans="1:45" x14ac:dyDescent="0.2">
      <c r="A74" s="171" t="s">
        <v>230</v>
      </c>
      <c r="B74" s="172">
        <f t="shared" ref="B74:AF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41"/>
      <c r="AH74" s="141"/>
      <c r="AI74" s="141"/>
      <c r="AJ74" s="108"/>
      <c r="AK74" s="108"/>
      <c r="AL74" s="108"/>
      <c r="AM74" s="108"/>
      <c r="AN74" s="108"/>
      <c r="AO74" s="108"/>
      <c r="AP74" s="108"/>
      <c r="AQ74" s="108"/>
      <c r="AR74" s="108"/>
      <c r="AS74" s="108"/>
    </row>
    <row r="75" spans="1:45" ht="28.5" x14ac:dyDescent="0.2">
      <c r="A75" s="180" t="s">
        <v>420</v>
      </c>
      <c r="B75" s="181">
        <f t="shared" ref="B75:AF75" si="23">B68</f>
        <v>0</v>
      </c>
      <c r="C75" s="181">
        <f t="shared" si="23"/>
        <v>-833277.2258337494</v>
      </c>
      <c r="D75" s="181">
        <f>D68</f>
        <v>-843351.12366125581</v>
      </c>
      <c r="E75" s="181">
        <f t="shared" si="23"/>
        <v>-853898.49743720435</v>
      </c>
      <c r="F75" s="181">
        <f t="shared" si="23"/>
        <v>-864941.60066044843</v>
      </c>
      <c r="G75" s="181">
        <f t="shared" si="23"/>
        <v>-876503.73275036342</v>
      </c>
      <c r="H75" s="181">
        <f t="shared" si="23"/>
        <v>-888609.28820539732</v>
      </c>
      <c r="I75" s="181">
        <f t="shared" si="23"/>
        <v>-901283.80807208526</v>
      </c>
      <c r="J75" s="181">
        <f t="shared" si="23"/>
        <v>-914554.03383312363</v>
      </c>
      <c r="K75" s="181">
        <f t="shared" si="23"/>
        <v>-928447.96382819675</v>
      </c>
      <c r="L75" s="181">
        <f t="shared" si="23"/>
        <v>-942994.91232659877</v>
      </c>
      <c r="M75" s="181">
        <f t="shared" si="23"/>
        <v>-958225.57137628458</v>
      </c>
      <c r="N75" s="181">
        <f t="shared" si="23"/>
        <v>-974172.07555984287</v>
      </c>
      <c r="O75" s="181">
        <f t="shared" si="23"/>
        <v>-990868.06979401782</v>
      </c>
      <c r="P75" s="181">
        <f t="shared" si="23"/>
        <v>-1008348.7803158276</v>
      </c>
      <c r="Q75" s="181">
        <f t="shared" si="23"/>
        <v>-1026651.0890050475</v>
      </c>
      <c r="R75" s="181">
        <f t="shared" si="23"/>
        <v>-1045813.6111998726</v>
      </c>
      <c r="S75" s="181">
        <f t="shared" si="23"/>
        <v>-1065876.777169937</v>
      </c>
      <c r="T75" s="181">
        <f t="shared" si="23"/>
        <v>-1086882.9174185861</v>
      </c>
      <c r="U75" s="181">
        <f t="shared" si="23"/>
        <v>-1108876.3519943804</v>
      </c>
      <c r="V75" s="181">
        <f t="shared" si="23"/>
        <v>-1131903.484000264</v>
      </c>
      <c r="W75" s="181">
        <f t="shared" si="23"/>
        <v>-1156012.8974976889</v>
      </c>
      <c r="X75" s="181">
        <f t="shared" si="23"/>
        <v>-1181255.4600122608</v>
      </c>
      <c r="Y75" s="181">
        <f t="shared" si="23"/>
        <v>-1207684.4298571774</v>
      </c>
      <c r="Z75" s="181">
        <f t="shared" si="23"/>
        <v>-1235355.5685008983</v>
      </c>
      <c r="AA75" s="181">
        <f t="shared" si="23"/>
        <v>-1264327.2582161259</v>
      </c>
      <c r="AB75" s="181">
        <f t="shared" si="23"/>
        <v>-1294660.6252583195</v>
      </c>
      <c r="AC75" s="181">
        <f t="shared" si="23"/>
        <v>-1326419.6688336353</v>
      </c>
      <c r="AD75" s="181">
        <f t="shared" si="23"/>
        <v>-1359671.3961283928</v>
      </c>
      <c r="AE75" s="181">
        <f t="shared" si="23"/>
        <v>-1394485.963684964</v>
      </c>
      <c r="AF75" s="181">
        <f t="shared" si="23"/>
        <v>-1430936.825422368</v>
      </c>
      <c r="AG75" s="141"/>
      <c r="AH75" s="141"/>
      <c r="AI75" s="141"/>
      <c r="AJ75" s="108"/>
      <c r="AK75" s="108"/>
      <c r="AL75" s="108"/>
      <c r="AM75" s="108"/>
      <c r="AN75" s="108"/>
      <c r="AO75" s="108"/>
      <c r="AP75" s="108"/>
      <c r="AQ75" s="108"/>
      <c r="AR75" s="108"/>
      <c r="AS75" s="108"/>
    </row>
    <row r="76" spans="1:45" x14ac:dyDescent="0.2">
      <c r="A76" s="182" t="s">
        <v>229</v>
      </c>
      <c r="B76" s="174">
        <f t="shared" ref="B76:AF76" si="24">-B67</f>
        <v>0</v>
      </c>
      <c r="C76" s="174">
        <f>-C67</f>
        <v>618940.21933333331</v>
      </c>
      <c r="D76" s="174">
        <f t="shared" si="24"/>
        <v>618940.21933333331</v>
      </c>
      <c r="E76" s="174">
        <f t="shared" si="24"/>
        <v>618940.21933333331</v>
      </c>
      <c r="F76" s="174">
        <f>-C67</f>
        <v>618940.21933333331</v>
      </c>
      <c r="G76" s="174">
        <f t="shared" si="24"/>
        <v>618940.21933333331</v>
      </c>
      <c r="H76" s="174">
        <f t="shared" si="24"/>
        <v>618940.21933333331</v>
      </c>
      <c r="I76" s="174">
        <f t="shared" si="24"/>
        <v>618940.21933333331</v>
      </c>
      <c r="J76" s="174">
        <f t="shared" si="24"/>
        <v>618940.21933333331</v>
      </c>
      <c r="K76" s="174">
        <f t="shared" si="24"/>
        <v>618940.21933333331</v>
      </c>
      <c r="L76" s="174">
        <f>-L67</f>
        <v>618940.21933333331</v>
      </c>
      <c r="M76" s="174">
        <f>-M67</f>
        <v>618940.21933333331</v>
      </c>
      <c r="N76" s="174">
        <f t="shared" si="24"/>
        <v>618940.21933333331</v>
      </c>
      <c r="O76" s="174">
        <f t="shared" si="24"/>
        <v>618940.21933333331</v>
      </c>
      <c r="P76" s="174">
        <f t="shared" si="24"/>
        <v>618940.21933333331</v>
      </c>
      <c r="Q76" s="174">
        <f t="shared" si="24"/>
        <v>618940.21933333331</v>
      </c>
      <c r="R76" s="174">
        <f t="shared" si="24"/>
        <v>618940.21933333331</v>
      </c>
      <c r="S76" s="174">
        <f t="shared" si="24"/>
        <v>618940.21933333331</v>
      </c>
      <c r="T76" s="174">
        <f t="shared" si="24"/>
        <v>618940.21933333331</v>
      </c>
      <c r="U76" s="174">
        <f t="shared" si="24"/>
        <v>618940.21933333331</v>
      </c>
      <c r="V76" s="174">
        <f t="shared" si="24"/>
        <v>618940.21933333331</v>
      </c>
      <c r="W76" s="174">
        <f t="shared" si="24"/>
        <v>618940.21933333331</v>
      </c>
      <c r="X76" s="174">
        <f t="shared" si="24"/>
        <v>618940.21933333331</v>
      </c>
      <c r="Y76" s="174">
        <f t="shared" si="24"/>
        <v>618940.21933333331</v>
      </c>
      <c r="Z76" s="174">
        <f t="shared" si="24"/>
        <v>618940.21933333331</v>
      </c>
      <c r="AA76" s="174">
        <f t="shared" si="24"/>
        <v>618940.21933333331</v>
      </c>
      <c r="AB76" s="174">
        <f t="shared" si="24"/>
        <v>618940.21933333331</v>
      </c>
      <c r="AC76" s="174">
        <f t="shared" si="24"/>
        <v>618940.21933333331</v>
      </c>
      <c r="AD76" s="174">
        <f t="shared" si="24"/>
        <v>618940.21933333331</v>
      </c>
      <c r="AE76" s="174">
        <f t="shared" si="24"/>
        <v>618940.21933333331</v>
      </c>
      <c r="AF76" s="174">
        <f t="shared" si="24"/>
        <v>618940.21933333331</v>
      </c>
      <c r="AG76" s="141"/>
      <c r="AH76" s="141"/>
      <c r="AI76" s="141"/>
      <c r="AJ76" s="108"/>
      <c r="AK76" s="108"/>
      <c r="AL76" s="108"/>
      <c r="AM76" s="108"/>
      <c r="AN76" s="108"/>
      <c r="AO76" s="108"/>
      <c r="AP76" s="108"/>
      <c r="AQ76" s="108"/>
      <c r="AR76" s="108"/>
      <c r="AS76" s="108"/>
    </row>
    <row r="77" spans="1:45" x14ac:dyDescent="0.2">
      <c r="A77" s="182" t="s">
        <v>228</v>
      </c>
      <c r="B77" s="174">
        <f t="shared" ref="B77:AF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41"/>
      <c r="AH77" s="141"/>
      <c r="AI77" s="141"/>
      <c r="AJ77" s="108"/>
      <c r="AK77" s="108"/>
      <c r="AL77" s="108"/>
      <c r="AM77" s="108"/>
      <c r="AN77" s="108"/>
      <c r="AO77" s="108"/>
      <c r="AP77" s="108"/>
      <c r="AQ77" s="108"/>
      <c r="AR77" s="108"/>
      <c r="AS77" s="108"/>
    </row>
    <row r="78" spans="1:45" x14ac:dyDescent="0.2">
      <c r="A78" s="182" t="s">
        <v>227</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41"/>
      <c r="AH78" s="141"/>
      <c r="AI78" s="141"/>
      <c r="AJ78" s="108"/>
      <c r="AK78" s="108"/>
      <c r="AL78" s="108"/>
      <c r="AM78" s="108"/>
      <c r="AN78" s="108"/>
      <c r="AO78" s="108"/>
      <c r="AP78" s="108"/>
      <c r="AQ78" s="108"/>
      <c r="AR78" s="108"/>
      <c r="AS78" s="108"/>
    </row>
    <row r="79" spans="1:45" x14ac:dyDescent="0.2">
      <c r="A79" s="182" t="s">
        <v>226</v>
      </c>
      <c r="B79" s="174">
        <f>IF(((SUM($B$59:B59)+SUM($B$61:B64))+SUM($B$81:B81))&lt;0,((SUM($B$59:B59)+SUM($B$61:B64))+SUM($B$81:B81))*0.2-SUM($A$79:A79),IF(SUM(A$79:$B79)&lt;0,0-SUM(A$79:$B79),0))</f>
        <v>-3713641.3159999996</v>
      </c>
      <c r="C79" s="174">
        <f>IF(((SUM($B$59:C59)+SUM($B$61:C64))+SUM($B$81:C81))&lt;0,((SUM($B$59:C59)+SUM($B$61:C64))+SUM($B$81:C81))*0.2-SUM($A$79:B79),IF(SUM(B$79:$B79)&lt;0,0-SUM(B$79:$B79),0))</f>
        <v>-42867.40130008338</v>
      </c>
      <c r="D79" s="174">
        <f>IF(((SUM($B$59:D59)+SUM($B$61:D64))+SUM($B$81:D81))&lt;0,((SUM($B$59:D59)+SUM($B$61:D64))+SUM($B$81:D81))*0.2-SUM($A$79:C79),IF(SUM($B$79:C79)&lt;0,0-SUM($B$79:C79),0))</f>
        <v>-44882.180865584407</v>
      </c>
      <c r="E79" s="174">
        <f>IF(((SUM($B$59:E59)+SUM($B$61:E64))+SUM($B$81:E81))&lt;0,((SUM($B$59:E59)+SUM($B$61:E64))+SUM($B$81:E81))*0.2-SUM($A$79:D79),IF(SUM($B$79:D79)&lt;0,0-SUM($B$79:D79),0))</f>
        <v>-46991.655620774254</v>
      </c>
      <c r="F79" s="174">
        <f>IF(((SUM($B$59:F59)+SUM($B$61:F64))+SUM($B$81:F81))&lt;0,((SUM($B$59:F59)+SUM($B$61:F64))+SUM($B$81:F81))*0.2-SUM($A$79:E79),IF(SUM($B$79:E79)&lt;0,0-SUM($B$79:E79),0))</f>
        <v>-49200.276265423279</v>
      </c>
      <c r="G79" s="174">
        <f>IF(((SUM($B$59:G59)+SUM($B$61:G64))+SUM($B$81:G81))&lt;0,((SUM($B$59:G59)+SUM($B$61:G64))+SUM($B$81:G81))*0.2-SUM($A$79:F79),IF(SUM($B$79:F79)&lt;0,0-SUM($B$79:F79),0))</f>
        <v>-51512.702683405485</v>
      </c>
      <c r="H79" s="174">
        <f>IF(((SUM($B$59:H59)+SUM($B$61:H64))+SUM($B$81:H81))&lt;0,((SUM($B$59:H59)+SUM($B$61:H64))+SUM($B$81:H81))*0.2-SUM($A$79:G79),IF(SUM($B$79:G79)&lt;0,0-SUM($B$79:G79),0))</f>
        <v>-53933.813774412964</v>
      </c>
      <c r="I79" s="174">
        <f>IF(((SUM($B$59:I59)+SUM($B$61:I64))+SUM($B$81:I81))&lt;0,((SUM($B$59:I59)+SUM($B$61:I64))+SUM($B$81:I81))*0.2-SUM($A$79:H79),IF(SUM($B$79:H79)&lt;0,0-SUM($B$79:H79),0))</f>
        <v>-56468.717747750692</v>
      </c>
      <c r="J79" s="174">
        <f>IF(((SUM($B$59:J59)+SUM($B$61:J64))+SUM($B$81:J81))&lt;0,((SUM($B$59:J59)+SUM($B$61:J64))+SUM($B$81:J81))*0.2-SUM($A$79:I79),IF(SUM($B$79:I79)&lt;0,0-SUM($B$79:I79),0))</f>
        <v>-59122.762899957597</v>
      </c>
      <c r="K79" s="174">
        <f>IF(((SUM($B$59:K59)+SUM($B$61:K64))+SUM($B$81:K81))&lt;0,((SUM($B$59:K59)+SUM($B$61:K64))+SUM($B$81:K81))*0.2-SUM($A$79:J79),IF(SUM($B$79:J79)&lt;0,0-SUM($B$79:J79),0))</f>
        <v>-61901.548898972571</v>
      </c>
      <c r="L79" s="174">
        <f>IF(((SUM($B$59:L59)+SUM($B$61:L64))+SUM($B$81:L81))&lt;0,((SUM($B$59:L59)+SUM($B$61:L64))+SUM($B$81:L81))*0.2-SUM($A$79:K79),IF(SUM($B$79:K79)&lt;0,0-SUM($B$79:K79),0))</f>
        <v>-64810.938598653767</v>
      </c>
      <c r="M79" s="174">
        <f>IF(((SUM($B$59:M59)+SUM($B$61:M64))+SUM($B$81:M81))&lt;0,((SUM($B$59:M59)+SUM($B$61:M64))+SUM($B$81:M81))*0.2-SUM($A$79:L79),IF(SUM($B$79:L79)&lt;0,0-SUM($B$79:L79),0))</f>
        <v>-67857.070408590138</v>
      </c>
      <c r="N79" s="174">
        <f>IF(((SUM($B$59:N59)+SUM($B$61:N64))+SUM($B$81:N81))&lt;0,((SUM($B$59:N59)+SUM($B$61:N64))+SUM($B$81:N81))*0.2-SUM($A$79:M79),IF(SUM($B$79:M79)&lt;0,0-SUM($B$79:M79),0))</f>
        <v>-71046.371245301329</v>
      </c>
      <c r="O79" s="174">
        <f>IF(((SUM($B$59:O59)+SUM($B$61:O64))+SUM($B$81:O81))&lt;0,((SUM($B$59:O59)+SUM($B$61:O64))+SUM($B$81:O81))*0.2-SUM($A$79:N79),IF(SUM($B$79:N79)&lt;0,0-SUM($B$79:N79),0))</f>
        <v>-74385.570092136972</v>
      </c>
      <c r="P79" s="174">
        <f>IF(((SUM($B$59:P59)+SUM($B$61:P64))+SUM($B$81:P81))&lt;0,((SUM($B$59:P59)+SUM($B$61:P64))+SUM($B$81:P81))*0.2-SUM($A$79:O79),IF(SUM($B$79:O79)&lt;0,0-SUM($B$79:O79),0))</f>
        <v>-77881.712196499109</v>
      </c>
      <c r="Q79" s="174">
        <f>IF(((SUM($B$59:Q59)+SUM($B$61:Q64))+SUM($B$81:Q81))&lt;0,((SUM($B$59:Q59)+SUM($B$61:Q64))+SUM($B$81:Q81))*0.2-SUM($A$79:P79),IF(SUM($B$79:P79)&lt;0,0-SUM($B$79:P79),0))</f>
        <v>-81542.173934343271</v>
      </c>
      <c r="R79" s="174">
        <f>IF(((SUM($B$59:R59)+SUM($B$61:R64))+SUM($B$81:R81))&lt;0,((SUM($B$59:R59)+SUM($B$61:R64))+SUM($B$81:R81))*0.2-SUM($A$79:Q79),IF(SUM($B$79:Q79)&lt;0,0-SUM($B$79:Q79),0))</f>
        <v>-85374.678373307921</v>
      </c>
      <c r="S79" s="174">
        <f>IF(((SUM($B$59:S59)+SUM($B$61:S64))+SUM($B$81:S81))&lt;0,((SUM($B$59:S59)+SUM($B$61:S64))+SUM($B$81:S81))*0.2-SUM($A$79:R79),IF(SUM($B$79:R79)&lt;0,0-SUM($B$79:R79),0))</f>
        <v>-89387.311567320488</v>
      </c>
      <c r="T79" s="174">
        <f>IF(((SUM($B$59:T59)+SUM($B$61:T64))+SUM($B$81:T81))&lt;0,((SUM($B$59:T59)+SUM($B$61:T64))+SUM($B$81:T81))*0.2-SUM($A$79:S79),IF(SUM($B$79:S79)&lt;0,0-SUM($B$79:S79),0))</f>
        <v>-93588.539617050439</v>
      </c>
      <c r="U79" s="174">
        <f>IF(((SUM($B$59:U59)+SUM($B$61:U64))+SUM($B$81:U81))&lt;0,((SUM($B$59:U59)+SUM($B$61:U64))+SUM($B$81:U81))*0.2-SUM($A$79:T79),IF(SUM($B$79:T79)&lt;0,0-SUM($B$79:T79),0))</f>
        <v>-97987.226532209665</v>
      </c>
      <c r="V79" s="174">
        <f>IF(((SUM($B$59:V59)+SUM($B$61:V64))+SUM($B$81:V81))&lt;0,((SUM($B$59:V59)+SUM($B$61:V64))+SUM($B$81:V81))*0.2-SUM($A$79:U79),IF(SUM($B$79:U79)&lt;0,0-SUM($B$79:U79),0))</f>
        <v>-102592.65293338615</v>
      </c>
      <c r="W79" s="174">
        <f>IF(((SUM($B$59:W59)+SUM($B$61:W64))+SUM($B$81:W81))&lt;0,((SUM($B$59:W59)+SUM($B$61:W64))+SUM($B$81:W81))*0.2-SUM($A$79:V79),IF(SUM($B$79:V79)&lt;0,0-SUM($B$79:V79),0))</f>
        <v>-107414.53563287109</v>
      </c>
      <c r="X79" s="174">
        <f>IF(((SUM($B$59:X59)+SUM($B$61:X64))+SUM($B$81:X81))&lt;0,((SUM($B$59:X59)+SUM($B$61:X64))+SUM($B$81:X81))*0.2-SUM($A$79:W79),IF(SUM($B$79:W79)&lt;0,0-SUM($B$79:W79),0))</f>
        <v>-112463.04813578539</v>
      </c>
      <c r="Y79" s="174">
        <f>IF(((SUM($B$59:Y59)+SUM($B$61:Y64))+SUM($B$81:Y81))&lt;0,((SUM($B$59:Y59)+SUM($B$61:Y64))+SUM($B$81:Y81))*0.2-SUM($A$79:X79),IF(SUM($B$79:X79)&lt;0,0-SUM($B$79:X79),0))</f>
        <v>-117748.84210476931</v>
      </c>
      <c r="Z79" s="174">
        <f>IF(((SUM($B$59:Z59)+SUM($B$61:Z64))+SUM($B$81:Z81))&lt;0,((SUM($B$59:Z59)+SUM($B$61:Z64))+SUM($B$81:Z81))*0.2-SUM($A$79:Y79),IF(SUM($B$79:Y79)&lt;0,0-SUM($B$79:Y79),0))</f>
        <v>-123283.06983351242</v>
      </c>
      <c r="AA79" s="174">
        <f>IF(((SUM($B$59:AA59)+SUM($B$61:AA64))+SUM($B$81:AA81))&lt;0,((SUM($B$59:AA59)+SUM($B$61:AA64))+SUM($B$81:AA81))*0.2-SUM($A$79:Z79),IF(SUM($B$79:Z79)&lt;0,0-SUM($B$79:Z79),0))</f>
        <v>-129077.40777655784</v>
      </c>
      <c r="AB79" s="174">
        <f>IF(((SUM($B$59:AB59)+SUM($B$61:AB64))+SUM($B$81:AB81))&lt;0,((SUM($B$59:AB59)+SUM($B$61:AB64))+SUM($B$81:AB81))*0.2-SUM($A$79:AA79),IF(SUM($B$79:AA79)&lt;0,0-SUM($B$79:AA79),0))</f>
        <v>-135144.08118499815</v>
      </c>
      <c r="AC79" s="174">
        <f>IF(((SUM($B$59:AC59)+SUM($B$61:AC64))+SUM($B$81:AC81))&lt;0,((SUM($B$59:AC59)+SUM($B$61:AC64))+SUM($B$81:AC81))*0.2-SUM($A$79:AB79),IF(SUM($B$79:AB79)&lt;0,0-SUM($B$79:AB79),0))</f>
        <v>-141495.88990006037</v>
      </c>
      <c r="AD79" s="174">
        <f>IF(((SUM($B$59:AD59)+SUM($B$61:AD64))+SUM($B$81:AD81))&lt;0,((SUM($B$59:AD59)+SUM($B$61:AD64))+SUM($B$81:AD81))*0.2-SUM($A$79:AC79),IF(SUM($B$79:AC79)&lt;0,0-SUM($B$79:AC79),0))</f>
        <v>-148146.23535901122</v>
      </c>
      <c r="AE79" s="174">
        <f>IF(((SUM($B$59:AE59)+SUM($B$61:AE64))+SUM($B$81:AE81))&lt;0,((SUM($B$59:AE59)+SUM($B$61:AE64))+SUM($B$81:AE81))*0.2-SUM($A$79:AD79),IF(SUM($B$79:AD79)&lt;0,0-SUM($B$79:AD79),0))</f>
        <v>-155109.14887032658</v>
      </c>
      <c r="AF79" s="174">
        <f>IF(((SUM($B$59:AF59)+SUM($B$61:AF64))+SUM($B$81:AF81))&lt;0,((SUM($B$59:AF59)+SUM($B$61:AF64))+SUM($B$81:AF81))*0.2-SUM($A$79:AE79),IF(SUM($B$79:AE79)&lt;0,0-SUM($B$79:AE79),0))</f>
        <v>-162399.32121780701</v>
      </c>
      <c r="AG79" s="141"/>
      <c r="AH79" s="141"/>
      <c r="AI79" s="141"/>
      <c r="AJ79" s="108"/>
      <c r="AK79" s="108"/>
      <c r="AL79" s="108"/>
      <c r="AM79" s="108"/>
      <c r="AN79" s="108"/>
      <c r="AO79" s="108"/>
      <c r="AP79" s="108"/>
      <c r="AQ79" s="108"/>
      <c r="AR79" s="108"/>
      <c r="AS79" s="108"/>
    </row>
    <row r="80" spans="1:45" x14ac:dyDescent="0.2">
      <c r="A80" s="182" t="s">
        <v>225</v>
      </c>
      <c r="B80" s="174">
        <f>-B59*(B39)</f>
        <v>0</v>
      </c>
      <c r="C80" s="174">
        <f t="shared" ref="C80:AF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41"/>
      <c r="AH80" s="141"/>
      <c r="AI80" s="141"/>
      <c r="AJ80" s="108"/>
      <c r="AK80" s="108"/>
      <c r="AL80" s="108"/>
      <c r="AM80" s="108"/>
      <c r="AN80" s="108"/>
      <c r="AO80" s="108"/>
      <c r="AP80" s="108"/>
      <c r="AQ80" s="108"/>
      <c r="AR80" s="108"/>
      <c r="AS80" s="108"/>
    </row>
    <row r="81" spans="1:45" x14ac:dyDescent="0.2">
      <c r="A81" s="182" t="s">
        <v>405</v>
      </c>
      <c r="B81" s="174">
        <f>'6.2. Паспорт фин осв ввод'!P30*-1*1000000</f>
        <v>-18568206.579999998</v>
      </c>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85"/>
      <c r="AH81" s="186"/>
      <c r="AI81" s="141"/>
      <c r="AJ81" s="108"/>
      <c r="AK81" s="108"/>
      <c r="AL81" s="108"/>
      <c r="AM81" s="108"/>
      <c r="AN81" s="108"/>
      <c r="AO81" s="108"/>
      <c r="AP81" s="108"/>
      <c r="AQ81" s="108"/>
      <c r="AR81" s="108"/>
      <c r="AS81" s="108"/>
    </row>
    <row r="82" spans="1:45" x14ac:dyDescent="0.2">
      <c r="A82" s="182" t="s">
        <v>224</v>
      </c>
      <c r="B82" s="174">
        <f t="shared" ref="B82:AF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41"/>
      <c r="AH82" s="141"/>
      <c r="AI82" s="141"/>
      <c r="AJ82" s="108"/>
      <c r="AK82" s="108"/>
      <c r="AL82" s="108"/>
      <c r="AM82" s="108"/>
      <c r="AN82" s="108"/>
      <c r="AO82" s="108"/>
      <c r="AP82" s="108"/>
      <c r="AQ82" s="108"/>
      <c r="AR82" s="108"/>
      <c r="AS82" s="108"/>
    </row>
    <row r="83" spans="1:45" ht="14.25" x14ac:dyDescent="0.2">
      <c r="A83" s="183" t="s">
        <v>223</v>
      </c>
      <c r="B83" s="181">
        <f>SUM(B75:B82)</f>
        <v>-22281847.895999998</v>
      </c>
      <c r="C83" s="181">
        <f t="shared" ref="C83:V83" si="28">SUM(C75:C82)</f>
        <v>-257204.40780049947</v>
      </c>
      <c r="D83" s="181">
        <f t="shared" si="28"/>
        <v>-269293.08519350691</v>
      </c>
      <c r="E83" s="181">
        <f t="shared" si="28"/>
        <v>-281949.93372464529</v>
      </c>
      <c r="F83" s="181">
        <f t="shared" si="28"/>
        <v>-295201.65759253839</v>
      </c>
      <c r="G83" s="181">
        <f t="shared" si="28"/>
        <v>-309076.21610043559</v>
      </c>
      <c r="H83" s="181">
        <f t="shared" si="28"/>
        <v>-323602.88264647697</v>
      </c>
      <c r="I83" s="181">
        <f t="shared" si="28"/>
        <v>-338812.30648650264</v>
      </c>
      <c r="J83" s="181">
        <f t="shared" si="28"/>
        <v>-354736.57739974791</v>
      </c>
      <c r="K83" s="181">
        <f t="shared" si="28"/>
        <v>-371409.29339383601</v>
      </c>
      <c r="L83" s="181">
        <f t="shared" si="28"/>
        <v>-388865.63159191923</v>
      </c>
      <c r="M83" s="181">
        <f t="shared" si="28"/>
        <v>-407142.42245154141</v>
      </c>
      <c r="N83" s="181">
        <f t="shared" si="28"/>
        <v>-426278.22747181088</v>
      </c>
      <c r="O83" s="181">
        <f t="shared" si="28"/>
        <v>-446313.42055282148</v>
      </c>
      <c r="P83" s="181">
        <f t="shared" si="28"/>
        <v>-467290.27317899338</v>
      </c>
      <c r="Q83" s="181">
        <f t="shared" si="28"/>
        <v>-489253.04360605741</v>
      </c>
      <c r="R83" s="181">
        <f t="shared" si="28"/>
        <v>-512248.07023984718</v>
      </c>
      <c r="S83" s="181">
        <f t="shared" si="28"/>
        <v>-536323.86940392421</v>
      </c>
      <c r="T83" s="181">
        <f t="shared" si="28"/>
        <v>-561531.23770230322</v>
      </c>
      <c r="U83" s="181">
        <f t="shared" si="28"/>
        <v>-587923.35919325671</v>
      </c>
      <c r="V83" s="181">
        <f t="shared" si="28"/>
        <v>-615555.91760031681</v>
      </c>
      <c r="W83" s="181">
        <f>SUM(W75:W82)</f>
        <v>-644487.21379722666</v>
      </c>
      <c r="X83" s="181">
        <f>SUM(X75:X82)</f>
        <v>-674778.2888147129</v>
      </c>
      <c r="Y83" s="181">
        <f>SUM(Y75:Y82)</f>
        <v>-706493.05262861343</v>
      </c>
      <c r="Z83" s="181">
        <f>SUM(Z75:Z82)</f>
        <v>-739698.41900107742</v>
      </c>
      <c r="AA83" s="181">
        <f t="shared" ref="AA83:AF83" si="29">SUM(AA75:AA82)</f>
        <v>-774464.44665935042</v>
      </c>
      <c r="AB83" s="181">
        <f t="shared" si="29"/>
        <v>-810864.48710998439</v>
      </c>
      <c r="AC83" s="181">
        <f t="shared" si="29"/>
        <v>-848975.33940036234</v>
      </c>
      <c r="AD83" s="181">
        <f t="shared" si="29"/>
        <v>-888877.41215407068</v>
      </c>
      <c r="AE83" s="181">
        <f t="shared" si="29"/>
        <v>-930654.89322195726</v>
      </c>
      <c r="AF83" s="181">
        <f t="shared" si="29"/>
        <v>-974395.92730684171</v>
      </c>
      <c r="AG83" s="141"/>
      <c r="AH83" s="141"/>
      <c r="AI83" s="141"/>
      <c r="AJ83" s="108"/>
      <c r="AK83" s="108"/>
      <c r="AL83" s="108"/>
      <c r="AM83" s="108"/>
      <c r="AN83" s="108"/>
      <c r="AO83" s="108"/>
      <c r="AP83" s="108"/>
      <c r="AQ83" s="108"/>
      <c r="AR83" s="108"/>
      <c r="AS83" s="108"/>
    </row>
    <row r="84" spans="1:45" ht="14.25" x14ac:dyDescent="0.2">
      <c r="A84" s="183" t="s">
        <v>421</v>
      </c>
      <c r="B84" s="181">
        <f>SUM($B$83:B83)</f>
        <v>-22281847.895999998</v>
      </c>
      <c r="C84" s="181">
        <f>SUM($B$83:C83)</f>
        <v>-22539052.303800497</v>
      </c>
      <c r="D84" s="181">
        <f>SUM($B$83:D83)</f>
        <v>-22808345.388994005</v>
      </c>
      <c r="E84" s="181">
        <f>SUM($B$83:E83)</f>
        <v>-23090295.32271865</v>
      </c>
      <c r="F84" s="181">
        <f>SUM($B$83:F83)</f>
        <v>-23385496.980311189</v>
      </c>
      <c r="G84" s="181">
        <f>SUM($B$83:G83)</f>
        <v>-23694573.196411625</v>
      </c>
      <c r="H84" s="181">
        <f>SUM($B$83:H83)</f>
        <v>-24018176.079058103</v>
      </c>
      <c r="I84" s="181">
        <f>SUM($B$83:I83)</f>
        <v>-24356988.385544606</v>
      </c>
      <c r="J84" s="181">
        <f>SUM($B$83:J83)</f>
        <v>-24711724.962944355</v>
      </c>
      <c r="K84" s="181">
        <f>SUM($B$83:K83)</f>
        <v>-25083134.25633819</v>
      </c>
      <c r="L84" s="181">
        <f>SUM($B$83:L83)</f>
        <v>-25471999.88793011</v>
      </c>
      <c r="M84" s="181">
        <f>SUM($B$83:M83)</f>
        <v>-25879142.310381651</v>
      </c>
      <c r="N84" s="181">
        <f>SUM($B$83:N83)</f>
        <v>-26305420.537853461</v>
      </c>
      <c r="O84" s="181">
        <f>SUM($B$83:O83)</f>
        <v>-26751733.958406281</v>
      </c>
      <c r="P84" s="181">
        <f>SUM($B$83:P83)</f>
        <v>-27219024.231585275</v>
      </c>
      <c r="Q84" s="181">
        <f>SUM($B$83:Q83)</f>
        <v>-27708277.275191333</v>
      </c>
      <c r="R84" s="181">
        <f>SUM($B$83:R83)</f>
        <v>-28220525.345431179</v>
      </c>
      <c r="S84" s="181">
        <f>SUM($B$83:S83)</f>
        <v>-28756849.214835104</v>
      </c>
      <c r="T84" s="181">
        <f>SUM($B$83:T83)</f>
        <v>-29318380.452537406</v>
      </c>
      <c r="U84" s="181">
        <f>SUM($B$83:U83)</f>
        <v>-29906303.811730664</v>
      </c>
      <c r="V84" s="181">
        <f>SUM($B$83:V83)</f>
        <v>-30521859.729330979</v>
      </c>
      <c r="W84" s="181">
        <f>SUM($B$83:W83)</f>
        <v>-31166346.943128206</v>
      </c>
      <c r="X84" s="181">
        <f>SUM($B$83:X83)</f>
        <v>-31841125.231942918</v>
      </c>
      <c r="Y84" s="181">
        <f>SUM($B$83:Y83)</f>
        <v>-32547618.284571532</v>
      </c>
      <c r="Z84" s="181">
        <f>SUM($B$83:Z83)</f>
        <v>-33287316.703572609</v>
      </c>
      <c r="AA84" s="181">
        <f>SUM($B$83:AA83)</f>
        <v>-34061781.150231957</v>
      </c>
      <c r="AB84" s="181">
        <f>SUM($B$83:AB83)</f>
        <v>-34872645.637341939</v>
      </c>
      <c r="AC84" s="181">
        <f>SUM($B$83:AC83)</f>
        <v>-35721620.976742305</v>
      </c>
      <c r="AD84" s="181">
        <f>SUM($B$83:AD83)</f>
        <v>-36610498.388896376</v>
      </c>
      <c r="AE84" s="181">
        <f>SUM($B$83:AE83)</f>
        <v>-37541153.282118335</v>
      </c>
      <c r="AF84" s="181">
        <f>SUM($B$83:AF83)</f>
        <v>-38515549.209425174</v>
      </c>
      <c r="AG84" s="141"/>
      <c r="AH84" s="141"/>
      <c r="AI84" s="141"/>
      <c r="AJ84" s="108"/>
      <c r="AK84" s="108"/>
      <c r="AL84" s="108"/>
      <c r="AM84" s="108"/>
      <c r="AN84" s="108"/>
      <c r="AO84" s="108"/>
      <c r="AP84" s="108"/>
      <c r="AQ84" s="108"/>
      <c r="AR84" s="108"/>
      <c r="AS84" s="108"/>
    </row>
    <row r="85" spans="1:45" x14ac:dyDescent="0.2">
      <c r="A85" s="182" t="s">
        <v>406</v>
      </c>
      <c r="B85" s="191">
        <f t="shared" ref="B85:AF85" si="30">1/POWER((1+$B$44),B73)</f>
        <v>0.83249634370229864</v>
      </c>
      <c r="C85" s="191">
        <f t="shared" si="30"/>
        <v>0.73672242805513155</v>
      </c>
      <c r="D85" s="191">
        <f t="shared" si="30"/>
        <v>0.65196675049126696</v>
      </c>
      <c r="E85" s="191">
        <f t="shared" si="30"/>
        <v>0.57696172609846641</v>
      </c>
      <c r="F85" s="191">
        <f t="shared" si="30"/>
        <v>0.51058559831722694</v>
      </c>
      <c r="G85" s="191">
        <f t="shared" si="30"/>
        <v>0.45184566222763445</v>
      </c>
      <c r="H85" s="191">
        <f t="shared" si="30"/>
        <v>0.39986341790056151</v>
      </c>
      <c r="I85" s="191">
        <f t="shared" si="30"/>
        <v>0.35386143177040841</v>
      </c>
      <c r="J85" s="191">
        <f t="shared" si="30"/>
        <v>0.31315170953133498</v>
      </c>
      <c r="K85" s="191">
        <f t="shared" si="30"/>
        <v>0.27712540666489821</v>
      </c>
      <c r="L85" s="191">
        <f t="shared" si="30"/>
        <v>0.24524372271229933</v>
      </c>
      <c r="M85" s="191">
        <f t="shared" si="30"/>
        <v>0.21702984310822954</v>
      </c>
      <c r="N85" s="191">
        <f t="shared" si="30"/>
        <v>0.19206180806038009</v>
      </c>
      <c r="O85" s="191">
        <f t="shared" si="30"/>
        <v>0.16996620182334526</v>
      </c>
      <c r="P85" s="191">
        <f t="shared" si="30"/>
        <v>0.15041256798526129</v>
      </c>
      <c r="Q85" s="191">
        <f t="shared" si="30"/>
        <v>0.13310846724359404</v>
      </c>
      <c r="R85" s="191">
        <f t="shared" si="30"/>
        <v>0.11779510375539298</v>
      </c>
      <c r="S85" s="191">
        <f t="shared" si="30"/>
        <v>0.10424345465079028</v>
      </c>
      <c r="T85" s="191">
        <f t="shared" si="30"/>
        <v>9.2250844823708225E-2</v>
      </c>
      <c r="U85" s="191">
        <f t="shared" si="30"/>
        <v>8.163791577319314E-2</v>
      </c>
      <c r="V85" s="191">
        <f t="shared" si="30"/>
        <v>7.2245943162117798E-2</v>
      </c>
      <c r="W85" s="191">
        <f t="shared" si="30"/>
        <v>6.3934462975325498E-2</v>
      </c>
      <c r="X85" s="191">
        <f t="shared" si="30"/>
        <v>5.6579170774624342E-2</v>
      </c>
      <c r="Y85" s="191">
        <f t="shared" si="30"/>
        <v>5.0070062632410935E-2</v>
      </c>
      <c r="Z85" s="191">
        <f t="shared" si="30"/>
        <v>4.4309789940186653E-2</v>
      </c>
      <c r="AA85" s="191">
        <f t="shared" si="30"/>
        <v>3.9212203486890855E-2</v>
      </c>
      <c r="AB85" s="191">
        <f t="shared" si="30"/>
        <v>3.4701065032646777E-2</v>
      </c>
      <c r="AC85" s="191">
        <f t="shared" si="30"/>
        <v>3.0708907108536979E-2</v>
      </c>
      <c r="AD85" s="191">
        <f t="shared" si="30"/>
        <v>2.7176023989855736E-2</v>
      </c>
      <c r="AE85" s="191">
        <f t="shared" si="30"/>
        <v>2.4049578752084716E-2</v>
      </c>
      <c r="AF85" s="191">
        <f t="shared" si="30"/>
        <v>2.1282813054942232E-2</v>
      </c>
      <c r="AG85" s="141"/>
      <c r="AH85" s="141"/>
      <c r="AI85" s="141"/>
      <c r="AJ85" s="108"/>
      <c r="AK85" s="108"/>
      <c r="AL85" s="108"/>
      <c r="AM85" s="108"/>
      <c r="AN85" s="108"/>
      <c r="AO85" s="108"/>
      <c r="AP85" s="108"/>
      <c r="AQ85" s="108"/>
      <c r="AR85" s="108"/>
      <c r="AS85" s="108"/>
    </row>
    <row r="86" spans="1:45" ht="28.5" x14ac:dyDescent="0.2">
      <c r="A86" s="180" t="s">
        <v>422</v>
      </c>
      <c r="B86" s="181">
        <f>B83*B85</f>
        <v>-18549556.904350754</v>
      </c>
      <c r="C86" s="181">
        <f>C83*C85</f>
        <v>-189488.25582126618</v>
      </c>
      <c r="D86" s="181">
        <f t="shared" ref="D86:AF86" si="31">D83*D85</f>
        <v>-175570.13768337862</v>
      </c>
      <c r="E86" s="181">
        <f t="shared" si="31"/>
        <v>-162674.32043511956</v>
      </c>
      <c r="F86" s="181">
        <f t="shared" si="31"/>
        <v>-150725.71496612337</v>
      </c>
      <c r="G86" s="181">
        <f t="shared" si="31"/>
        <v>-139654.74754271278</v>
      </c>
      <c r="H86" s="181">
        <f t="shared" si="31"/>
        <v>-129396.95469749458</v>
      </c>
      <c r="I86" s="181">
        <f t="shared" si="31"/>
        <v>-119892.60787474825</v>
      </c>
      <c r="J86" s="181">
        <f t="shared" si="31"/>
        <v>-111086.36564602579</v>
      </c>
      <c r="K86" s="181">
        <f t="shared" si="31"/>
        <v>-102926.9514708893</v>
      </c>
      <c r="L86" s="181">
        <f t="shared" si="31"/>
        <v>-95366.855126471783</v>
      </c>
      <c r="M86" s="181">
        <f t="shared" si="31"/>
        <v>-88362.056067362544</v>
      </c>
      <c r="N86" s="181">
        <f t="shared" si="31"/>
        <v>-81871.767105009989</v>
      </c>
      <c r="O86" s="181">
        <f t="shared" si="31"/>
        <v>-75858.19691414843</v>
      </c>
      <c r="P86" s="181">
        <f t="shared" si="31"/>
        <v>-70286.329983386662</v>
      </c>
      <c r="Q86" s="181">
        <f t="shared" si="31"/>
        <v>-65123.722728665583</v>
      </c>
      <c r="R86" s="181">
        <f t="shared" si="31"/>
        <v>-60340.314582402629</v>
      </c>
      <c r="S86" s="181">
        <f t="shared" si="31"/>
        <v>-55908.252958344347</v>
      </c>
      <c r="T86" s="181">
        <f t="shared" si="31"/>
        <v>-51801.731072939991</v>
      </c>
      <c r="U86" s="181">
        <f t="shared" si="31"/>
        <v>-47996.83767891187</v>
      </c>
      <c r="V86" s="181">
        <f t="shared" si="31"/>
        <v>-44471.417836057757</v>
      </c>
      <c r="W86" s="181">
        <f t="shared" si="31"/>
        <v>-41204.943908589477</v>
      </c>
      <c r="X86" s="181">
        <f t="shared" si="31"/>
        <v>-38178.39603785643</v>
      </c>
      <c r="Y86" s="181">
        <f t="shared" si="31"/>
        <v>-35374.151394477871</v>
      </c>
      <c r="Z86" s="181">
        <f t="shared" si="31"/>
        <v>-32775.881565025913</v>
      </c>
      <c r="AA86" s="181">
        <f t="shared" si="31"/>
        <v>-30368.457475768777</v>
      </c>
      <c r="AB86" s="181">
        <f t="shared" si="31"/>
        <v>-28137.861299867342</v>
      </c>
      <c r="AC86" s="181">
        <f t="shared" si="31"/>
        <v>-26071.104835084381</v>
      </c>
      <c r="AD86" s="181">
        <f t="shared" si="31"/>
        <v>-24156.153876739911</v>
      </c>
      <c r="AE86" s="181">
        <f t="shared" si="31"/>
        <v>-22381.858145554452</v>
      </c>
      <c r="AF86" s="181">
        <f t="shared" si="31"/>
        <v>-20737.886362368594</v>
      </c>
      <c r="AG86" s="141"/>
      <c r="AH86" s="141"/>
      <c r="AI86" s="141"/>
      <c r="AJ86" s="108"/>
      <c r="AK86" s="108"/>
      <c r="AL86" s="108"/>
      <c r="AM86" s="108"/>
      <c r="AN86" s="108"/>
      <c r="AO86" s="108"/>
      <c r="AP86" s="108"/>
      <c r="AQ86" s="108"/>
      <c r="AR86" s="108"/>
      <c r="AS86" s="108"/>
    </row>
    <row r="87" spans="1:45" ht="14.25" x14ac:dyDescent="0.2">
      <c r="A87" s="180" t="s">
        <v>423</v>
      </c>
      <c r="B87" s="181">
        <f>SUM($B$86:B86)</f>
        <v>-18549556.904350754</v>
      </c>
      <c r="C87" s="181">
        <f>SUM($B$86:C86)</f>
        <v>-18739045.160172019</v>
      </c>
      <c r="D87" s="181">
        <f>SUM($B$86:D86)</f>
        <v>-18914615.2978554</v>
      </c>
      <c r="E87" s="181">
        <f>SUM($B$86:E86)</f>
        <v>-19077289.618290517</v>
      </c>
      <c r="F87" s="181">
        <f>SUM($B$86:F86)</f>
        <v>-19228015.33325664</v>
      </c>
      <c r="G87" s="181">
        <f>SUM($B$86:G86)</f>
        <v>-19367670.080799352</v>
      </c>
      <c r="H87" s="181">
        <f>SUM($B$86:H86)</f>
        <v>-19497067.035496846</v>
      </c>
      <c r="I87" s="181">
        <f>SUM($B$86:I86)</f>
        <v>-19616959.643371593</v>
      </c>
      <c r="J87" s="181">
        <f>SUM($B$86:J86)</f>
        <v>-19728046.00901762</v>
      </c>
      <c r="K87" s="181">
        <f>SUM($B$86:K86)</f>
        <v>-19830972.960488509</v>
      </c>
      <c r="L87" s="181">
        <f>SUM($B$86:L86)</f>
        <v>-19926339.81561498</v>
      </c>
      <c r="M87" s="181">
        <f>SUM($B$86:M86)</f>
        <v>-20014701.871682342</v>
      </c>
      <c r="N87" s="181">
        <f>SUM($B$86:N86)</f>
        <v>-20096573.638787352</v>
      </c>
      <c r="O87" s="181">
        <f>SUM($B$86:O86)</f>
        <v>-20172431.835701499</v>
      </c>
      <c r="P87" s="181">
        <f>SUM($B$86:P86)</f>
        <v>-20242718.165684886</v>
      </c>
      <c r="Q87" s="181">
        <f>SUM($B$86:Q86)</f>
        <v>-20307841.888413552</v>
      </c>
      <c r="R87" s="181">
        <f>SUM($B$86:R86)</f>
        <v>-20368182.202995956</v>
      </c>
      <c r="S87" s="181">
        <f>SUM($B$86:S86)</f>
        <v>-20424090.455954302</v>
      </c>
      <c r="T87" s="181">
        <f>SUM($B$86:T86)</f>
        <v>-20475892.187027242</v>
      </c>
      <c r="U87" s="181">
        <f>SUM($B$86:U86)</f>
        <v>-20523889.024706155</v>
      </c>
      <c r="V87" s="181">
        <f>SUM($B$86:V86)</f>
        <v>-20568360.442542214</v>
      </c>
      <c r="W87" s="181">
        <f>SUM($B$86:W86)</f>
        <v>-20609565.386450805</v>
      </c>
      <c r="X87" s="181">
        <f>SUM($B$86:X86)</f>
        <v>-20647743.782488663</v>
      </c>
      <c r="Y87" s="181">
        <f>SUM($B$86:Y86)</f>
        <v>-20683117.933883142</v>
      </c>
      <c r="Z87" s="181">
        <f>SUM($B$86:Z86)</f>
        <v>-20715893.815448169</v>
      </c>
      <c r="AA87" s="181">
        <f>SUM($B$86:AA86)</f>
        <v>-20746262.272923939</v>
      </c>
      <c r="AB87" s="181">
        <f>SUM($B$86:AB86)</f>
        <v>-20774400.134223808</v>
      </c>
      <c r="AC87" s="181">
        <f>SUM($B$86:AC86)</f>
        <v>-20800471.239058893</v>
      </c>
      <c r="AD87" s="181">
        <f>SUM($B$86:AD86)</f>
        <v>-20824627.392935634</v>
      </c>
      <c r="AE87" s="181">
        <f>SUM($B$86:AE86)</f>
        <v>-20847009.251081187</v>
      </c>
      <c r="AF87" s="181">
        <f>SUM($B$86:AF86)</f>
        <v>-20867747.137443557</v>
      </c>
      <c r="AG87" s="141"/>
      <c r="AH87" s="141"/>
      <c r="AI87" s="141"/>
      <c r="AJ87" s="108"/>
      <c r="AK87" s="108"/>
      <c r="AL87" s="108"/>
      <c r="AM87" s="108"/>
      <c r="AN87" s="108"/>
      <c r="AO87" s="108"/>
      <c r="AP87" s="108"/>
      <c r="AQ87" s="108"/>
      <c r="AR87" s="108"/>
      <c r="AS87" s="108"/>
    </row>
    <row r="88" spans="1:45" ht="14.25" x14ac:dyDescent="0.2">
      <c r="A88" s="180" t="s">
        <v>424</v>
      </c>
      <c r="B88" s="192">
        <f>IF((ISERR(IRR($B$83:B83))),0,IF(IRR($B$83:B83)&lt;0,0,IRR($B$83:B83)))</f>
        <v>0</v>
      </c>
      <c r="C88" s="192">
        <f>IF((ISERR(IRR($B$83:C83))),0,IF(IRR($B$83:C83)&lt;0,0,IRR($B$83:C83)))</f>
        <v>0</v>
      </c>
      <c r="D88" s="192">
        <f>IF((ISERR(IRR($B$83:D83))),0,IF(IRR($B$83:D83)&lt;0,0,IRR($B$83:D83)))</f>
        <v>0</v>
      </c>
      <c r="E88" s="192">
        <f>IF((ISERR(IRR($B$83:E83))),0,IF(IRR($B$83:E83)&lt;0,0,IRR($B$83:E83)))</f>
        <v>0</v>
      </c>
      <c r="F88" s="192">
        <f>IF((ISERR(IRR($B$83:F83))),0,IF(IRR($B$83:F83)&lt;0,0,IRR($B$83:F83)))</f>
        <v>0</v>
      </c>
      <c r="G88" s="192">
        <f>IF((ISERR(IRR($B$83:G83))),0,IF(IRR($B$83:G83)&lt;0,0,IRR($B$83:G83)))</f>
        <v>0</v>
      </c>
      <c r="H88" s="192">
        <f>IF((ISERR(IRR($B$83:H83))),0,IF(IRR($B$83:H83)&lt;0,0,IRR($B$83:H83)))</f>
        <v>0</v>
      </c>
      <c r="I88" s="192">
        <f>IF((ISERR(IRR($B$83:I83))),0,IF(IRR($B$83:I83)&lt;0,0,IRR($B$83:I83)))</f>
        <v>0</v>
      </c>
      <c r="J88" s="192">
        <f>IF((ISERR(IRR($B$83:J83))),0,IF(IRR($B$83:J83)&lt;0,0,IRR($B$83:J83)))</f>
        <v>0</v>
      </c>
      <c r="K88" s="192">
        <f>IF((ISERR(IRR($B$83:K83))),0,IF(IRR($B$83:K83)&lt;0,0,IRR($B$83:K83)))</f>
        <v>0</v>
      </c>
      <c r="L88" s="1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41"/>
      <c r="AH88" s="141"/>
      <c r="AI88" s="141"/>
      <c r="AJ88" s="108"/>
      <c r="AK88" s="108"/>
      <c r="AL88" s="108"/>
      <c r="AM88" s="108"/>
      <c r="AN88" s="108"/>
      <c r="AO88" s="108"/>
      <c r="AP88" s="108"/>
      <c r="AQ88" s="108"/>
      <c r="AR88" s="108"/>
      <c r="AS88" s="108"/>
    </row>
    <row r="89" spans="1:45" ht="14.25" x14ac:dyDescent="0.2">
      <c r="A89" s="180" t="s">
        <v>425</v>
      </c>
      <c r="B89" s="193">
        <f>IF(AND(B84&gt;0,A84&lt;0),(B74-(B84/(B84-A84))),0)</f>
        <v>0</v>
      </c>
      <c r="C89" s="193">
        <f t="shared" ref="C89:AF89" si="32">IF(AND(C84&gt;0,B84&lt;0),(C74-(C84/(C84-B84))),0)</f>
        <v>0</v>
      </c>
      <c r="D89" s="193">
        <f t="shared" si="32"/>
        <v>0</v>
      </c>
      <c r="E89" s="193">
        <f t="shared" si="32"/>
        <v>0</v>
      </c>
      <c r="F89" s="193">
        <f t="shared" si="32"/>
        <v>0</v>
      </c>
      <c r="G89" s="193">
        <f t="shared" si="32"/>
        <v>0</v>
      </c>
      <c r="H89" s="193">
        <f>IF(AND(H84&gt;0,G84&lt;0),(H74-(H84/(H84-G84))),0)</f>
        <v>0</v>
      </c>
      <c r="I89" s="193">
        <f t="shared" si="32"/>
        <v>0</v>
      </c>
      <c r="J89" s="193">
        <f t="shared" si="32"/>
        <v>0</v>
      </c>
      <c r="K89" s="193">
        <f t="shared" si="32"/>
        <v>0</v>
      </c>
      <c r="L89" s="193">
        <f t="shared" si="32"/>
        <v>0</v>
      </c>
      <c r="M89" s="193">
        <f t="shared" si="32"/>
        <v>0</v>
      </c>
      <c r="N89" s="193">
        <f t="shared" si="32"/>
        <v>0</v>
      </c>
      <c r="O89" s="193">
        <f t="shared" si="32"/>
        <v>0</v>
      </c>
      <c r="P89" s="193">
        <f t="shared" si="32"/>
        <v>0</v>
      </c>
      <c r="Q89" s="193">
        <f t="shared" si="32"/>
        <v>0</v>
      </c>
      <c r="R89" s="193">
        <f t="shared" si="32"/>
        <v>0</v>
      </c>
      <c r="S89" s="193">
        <f t="shared" si="32"/>
        <v>0</v>
      </c>
      <c r="T89" s="193">
        <f t="shared" si="32"/>
        <v>0</v>
      </c>
      <c r="U89" s="193">
        <f t="shared" si="32"/>
        <v>0</v>
      </c>
      <c r="V89" s="193">
        <f t="shared" si="32"/>
        <v>0</v>
      </c>
      <c r="W89" s="193">
        <f t="shared" si="32"/>
        <v>0</v>
      </c>
      <c r="X89" s="193">
        <f t="shared" si="32"/>
        <v>0</v>
      </c>
      <c r="Y89" s="193">
        <f t="shared" si="32"/>
        <v>0</v>
      </c>
      <c r="Z89" s="193">
        <f t="shared" si="32"/>
        <v>0</v>
      </c>
      <c r="AA89" s="193">
        <f t="shared" si="32"/>
        <v>0</v>
      </c>
      <c r="AB89" s="193">
        <f t="shared" si="32"/>
        <v>0</v>
      </c>
      <c r="AC89" s="193">
        <f t="shared" si="32"/>
        <v>0</v>
      </c>
      <c r="AD89" s="193">
        <f t="shared" si="32"/>
        <v>0</v>
      </c>
      <c r="AE89" s="193">
        <f t="shared" si="32"/>
        <v>0</v>
      </c>
      <c r="AF89" s="193">
        <f t="shared" si="32"/>
        <v>0</v>
      </c>
      <c r="AG89" s="141"/>
      <c r="AH89" s="141"/>
      <c r="AI89" s="141"/>
      <c r="AJ89" s="108"/>
      <c r="AK89" s="108"/>
      <c r="AL89" s="108"/>
      <c r="AM89" s="108"/>
      <c r="AN89" s="108"/>
      <c r="AO89" s="108"/>
      <c r="AP89" s="108"/>
      <c r="AQ89" s="108"/>
      <c r="AR89" s="108"/>
      <c r="AS89" s="108"/>
    </row>
    <row r="90" spans="1:45" ht="15" thickBot="1" x14ac:dyDescent="0.25">
      <c r="A90" s="194" t="s">
        <v>426</v>
      </c>
      <c r="B90" s="195">
        <f t="shared" ref="B90:AF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41"/>
      <c r="AH90" s="141"/>
      <c r="AI90" s="141"/>
      <c r="AJ90" s="108"/>
      <c r="AK90" s="108"/>
      <c r="AL90" s="108"/>
      <c r="AM90" s="108"/>
      <c r="AN90" s="108"/>
      <c r="AO90" s="108"/>
      <c r="AP90" s="108"/>
      <c r="AQ90" s="108"/>
      <c r="AR90" s="108"/>
      <c r="AS90" s="108"/>
    </row>
    <row r="91" spans="1:45" s="167" customFormat="1" x14ac:dyDescent="0.2">
      <c r="A91" s="153"/>
      <c r="B91" s="122">
        <v>2023</v>
      </c>
      <c r="C91" s="122">
        <f>B91+1</f>
        <v>2024</v>
      </c>
      <c r="D91" s="107">
        <f t="shared" ref="D91:AF91" si="34">C91+1</f>
        <v>2025</v>
      </c>
      <c r="E91" s="107">
        <f t="shared" si="34"/>
        <v>2026</v>
      </c>
      <c r="F91" s="107">
        <f t="shared" si="34"/>
        <v>2027</v>
      </c>
      <c r="G91" s="107">
        <f t="shared" si="34"/>
        <v>2028</v>
      </c>
      <c r="H91" s="107">
        <f t="shared" si="34"/>
        <v>2029</v>
      </c>
      <c r="I91" s="107">
        <f t="shared" si="34"/>
        <v>2030</v>
      </c>
      <c r="J91" s="107">
        <f t="shared" si="34"/>
        <v>2031</v>
      </c>
      <c r="K91" s="107">
        <f t="shared" si="34"/>
        <v>2032</v>
      </c>
      <c r="L91" s="107">
        <f t="shared" si="34"/>
        <v>2033</v>
      </c>
      <c r="M91" s="107">
        <f t="shared" si="34"/>
        <v>2034</v>
      </c>
      <c r="N91" s="107">
        <f t="shared" si="34"/>
        <v>2035</v>
      </c>
      <c r="O91" s="107">
        <f t="shared" si="34"/>
        <v>2036</v>
      </c>
      <c r="P91" s="107">
        <f t="shared" si="34"/>
        <v>2037</v>
      </c>
      <c r="Q91" s="107">
        <f t="shared" si="34"/>
        <v>2038</v>
      </c>
      <c r="R91" s="107">
        <f t="shared" si="34"/>
        <v>2039</v>
      </c>
      <c r="S91" s="107">
        <f t="shared" si="34"/>
        <v>2040</v>
      </c>
      <c r="T91" s="107">
        <f t="shared" si="34"/>
        <v>2041</v>
      </c>
      <c r="U91" s="107">
        <f t="shared" si="34"/>
        <v>2042</v>
      </c>
      <c r="V91" s="107">
        <f t="shared" si="34"/>
        <v>2043</v>
      </c>
      <c r="W91" s="107">
        <f t="shared" si="34"/>
        <v>2044</v>
      </c>
      <c r="X91" s="107">
        <f t="shared" si="34"/>
        <v>2045</v>
      </c>
      <c r="Y91" s="107">
        <f t="shared" si="34"/>
        <v>2046</v>
      </c>
      <c r="Z91" s="107">
        <f t="shared" si="34"/>
        <v>2047</v>
      </c>
      <c r="AA91" s="107">
        <f t="shared" si="34"/>
        <v>2048</v>
      </c>
      <c r="AB91" s="107">
        <f t="shared" si="34"/>
        <v>2049</v>
      </c>
      <c r="AC91" s="107">
        <f t="shared" si="34"/>
        <v>2050</v>
      </c>
      <c r="AD91" s="107">
        <f t="shared" si="34"/>
        <v>2051</v>
      </c>
      <c r="AE91" s="107">
        <f t="shared" si="34"/>
        <v>2052</v>
      </c>
      <c r="AF91" s="107">
        <f t="shared" si="34"/>
        <v>2053</v>
      </c>
      <c r="AG91" s="141"/>
      <c r="AH91" s="141"/>
      <c r="AI91" s="141"/>
    </row>
    <row r="92" spans="1:45" ht="15.6" customHeight="1" x14ac:dyDescent="0.2">
      <c r="A92" s="196" t="s">
        <v>427</v>
      </c>
      <c r="B92" s="197"/>
      <c r="C92" s="197"/>
      <c r="D92" s="197"/>
      <c r="E92" s="197"/>
      <c r="F92" s="197"/>
      <c r="G92" s="197"/>
      <c r="H92" s="197"/>
      <c r="I92" s="197"/>
      <c r="J92" s="197"/>
      <c r="K92" s="197"/>
      <c r="L92" s="198">
        <v>10</v>
      </c>
      <c r="M92" s="197"/>
      <c r="N92" s="197"/>
      <c r="O92" s="197"/>
      <c r="P92" s="197"/>
      <c r="Q92" s="197"/>
      <c r="R92" s="197"/>
      <c r="S92" s="197"/>
      <c r="T92" s="197"/>
      <c r="U92" s="197"/>
      <c r="V92" s="197"/>
      <c r="W92" s="197"/>
      <c r="X92" s="197"/>
      <c r="Y92" s="197"/>
      <c r="Z92" s="197"/>
      <c r="AA92" s="197">
        <v>25</v>
      </c>
      <c r="AB92" s="197"/>
      <c r="AC92" s="197"/>
      <c r="AD92" s="197"/>
      <c r="AE92" s="197"/>
      <c r="AF92" s="197">
        <v>30</v>
      </c>
      <c r="AG92" s="141"/>
      <c r="AH92" s="141"/>
      <c r="AI92" s="141"/>
      <c r="AJ92" s="108"/>
      <c r="AK92" s="108"/>
      <c r="AL92" s="108"/>
      <c r="AM92" s="108"/>
      <c r="AN92" s="108"/>
      <c r="AO92" s="108"/>
      <c r="AP92" s="108"/>
      <c r="AQ92" s="108"/>
      <c r="AR92" s="108"/>
      <c r="AS92" s="108"/>
    </row>
    <row r="93" spans="1:45" ht="12.75" x14ac:dyDescent="0.2">
      <c r="A93" s="199" t="s">
        <v>428</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c r="AH93" s="199"/>
      <c r="AI93" s="199"/>
      <c r="AJ93" s="199"/>
      <c r="AK93" s="199"/>
      <c r="AL93" s="199"/>
      <c r="AM93" s="199"/>
      <c r="AN93" s="199"/>
      <c r="AO93" s="199"/>
      <c r="AP93" s="199"/>
    </row>
    <row r="94" spans="1:45" ht="12.75" x14ac:dyDescent="0.2">
      <c r="A94" s="199" t="s">
        <v>429</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c r="AH94" s="199"/>
      <c r="AI94" s="199"/>
      <c r="AJ94" s="199"/>
      <c r="AK94" s="199"/>
      <c r="AL94" s="199"/>
      <c r="AM94" s="199"/>
      <c r="AN94" s="199"/>
      <c r="AO94" s="199"/>
      <c r="AP94" s="199"/>
    </row>
    <row r="95" spans="1:45" ht="12.75" x14ac:dyDescent="0.2">
      <c r="A95" s="199" t="s">
        <v>430</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c r="AH95" s="199"/>
      <c r="AI95" s="199"/>
      <c r="AJ95" s="199"/>
      <c r="AK95" s="199"/>
      <c r="AL95" s="199"/>
      <c r="AM95" s="199"/>
      <c r="AN95" s="199"/>
      <c r="AO95" s="199"/>
      <c r="AP95" s="199"/>
    </row>
    <row r="96" spans="1:45" ht="12.75" x14ac:dyDescent="0.2">
      <c r="A96" s="200" t="s">
        <v>431</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7"/>
      <c r="AP96" s="197"/>
    </row>
    <row r="97" spans="1:71" ht="33" customHeight="1" x14ac:dyDescent="0.2">
      <c r="A97" s="467" t="s">
        <v>432</v>
      </c>
      <c r="B97" s="467"/>
      <c r="C97" s="467"/>
      <c r="D97" s="467"/>
      <c r="E97" s="467"/>
      <c r="F97" s="467"/>
      <c r="G97" s="467"/>
      <c r="H97" s="467"/>
      <c r="I97" s="467"/>
      <c r="J97" s="467"/>
      <c r="K97" s="467"/>
      <c r="L97" s="467"/>
      <c r="M97" s="184"/>
      <c r="N97" s="184"/>
      <c r="O97" s="184"/>
      <c r="P97" s="184"/>
      <c r="Q97" s="184"/>
      <c r="R97" s="184"/>
      <c r="S97" s="184"/>
      <c r="T97" s="184"/>
      <c r="U97" s="184"/>
      <c r="V97" s="184"/>
      <c r="W97" s="184"/>
      <c r="X97" s="184"/>
      <c r="Y97" s="184"/>
      <c r="Z97" s="184"/>
      <c r="AA97" s="184"/>
      <c r="AB97" s="184"/>
      <c r="AC97" s="184"/>
      <c r="AD97" s="184"/>
      <c r="AE97" s="184"/>
      <c r="AF97" s="184"/>
      <c r="AG97" s="184"/>
      <c r="AH97" s="184"/>
      <c r="AI97" s="184"/>
      <c r="AJ97" s="184"/>
      <c r="AK97" s="184"/>
      <c r="AL97" s="184"/>
      <c r="AM97" s="184"/>
      <c r="AN97" s="184"/>
      <c r="AO97" s="184"/>
      <c r="AP97" s="184"/>
    </row>
    <row r="98" spans="1:71" x14ac:dyDescent="0.2">
      <c r="C98" s="123"/>
    </row>
    <row r="99" spans="1:71" ht="12.75" x14ac:dyDescent="0.2">
      <c r="A99" s="205"/>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2"/>
      <c r="AH99" s="202"/>
      <c r="AI99" s="202"/>
      <c r="AJ99" s="202"/>
      <c r="AK99" s="202"/>
      <c r="AL99" s="202"/>
      <c r="AM99" s="202"/>
      <c r="AN99" s="202"/>
      <c r="AO99" s="202"/>
      <c r="AP99" s="202"/>
      <c r="AQ99" s="203"/>
      <c r="AR99" s="203"/>
      <c r="AS99" s="203"/>
      <c r="AT99" s="202"/>
      <c r="AU99" s="202"/>
      <c r="AV99" s="202"/>
      <c r="AW99" s="202"/>
      <c r="AX99" s="202"/>
      <c r="AY99" s="202"/>
      <c r="AZ99" s="202"/>
      <c r="BA99" s="202"/>
      <c r="BB99" s="202"/>
      <c r="BC99" s="202"/>
      <c r="BD99" s="202"/>
      <c r="BE99" s="202"/>
      <c r="BF99" s="202"/>
      <c r="BG99" s="202"/>
      <c r="BH99" s="202"/>
      <c r="BI99" s="202"/>
      <c r="BJ99" s="202"/>
      <c r="BK99" s="202"/>
      <c r="BL99" s="202"/>
      <c r="BM99" s="202"/>
      <c r="BN99" s="202"/>
      <c r="BO99" s="202"/>
      <c r="BP99" s="202"/>
      <c r="BQ99" s="202"/>
      <c r="BR99" s="202"/>
      <c r="BS99" s="202"/>
    </row>
    <row r="100" spans="1:71" ht="12.75" hidden="1" x14ac:dyDescent="0.2">
      <c r="A100" s="206"/>
      <c r="B100" s="207">
        <v>2022</v>
      </c>
      <c r="C100" s="207">
        <f>B100+1</f>
        <v>2023</v>
      </c>
      <c r="D100" s="208">
        <f t="shared" ref="D100:AG100" si="35">C100+1</f>
        <v>2024</v>
      </c>
      <c r="E100" s="208">
        <f t="shared" si="35"/>
        <v>2025</v>
      </c>
      <c r="F100" s="208">
        <f t="shared" si="35"/>
        <v>2026</v>
      </c>
      <c r="G100" s="208">
        <f t="shared" si="35"/>
        <v>2027</v>
      </c>
      <c r="H100" s="208">
        <f t="shared" si="35"/>
        <v>2028</v>
      </c>
      <c r="I100" s="208">
        <f t="shared" si="35"/>
        <v>2029</v>
      </c>
      <c r="J100" s="208">
        <f t="shared" si="35"/>
        <v>2030</v>
      </c>
      <c r="K100" s="208">
        <f t="shared" si="35"/>
        <v>2031</v>
      </c>
      <c r="L100" s="208">
        <f t="shared" si="35"/>
        <v>2032</v>
      </c>
      <c r="M100" s="208">
        <f t="shared" si="35"/>
        <v>2033</v>
      </c>
      <c r="N100" s="208">
        <f t="shared" si="35"/>
        <v>2034</v>
      </c>
      <c r="O100" s="208">
        <f t="shared" si="35"/>
        <v>2035</v>
      </c>
      <c r="P100" s="208">
        <f t="shared" si="35"/>
        <v>2036</v>
      </c>
      <c r="Q100" s="208">
        <f t="shared" si="35"/>
        <v>2037</v>
      </c>
      <c r="R100" s="208">
        <f t="shared" si="35"/>
        <v>2038</v>
      </c>
      <c r="S100" s="208">
        <f t="shared" si="35"/>
        <v>2039</v>
      </c>
      <c r="T100" s="208">
        <f t="shared" si="35"/>
        <v>2040</v>
      </c>
      <c r="U100" s="208">
        <f t="shared" si="35"/>
        <v>2041</v>
      </c>
      <c r="V100" s="208">
        <f t="shared" si="35"/>
        <v>2042</v>
      </c>
      <c r="W100" s="208">
        <f t="shared" si="35"/>
        <v>2043</v>
      </c>
      <c r="X100" s="208">
        <f t="shared" si="35"/>
        <v>2044</v>
      </c>
      <c r="Y100" s="208">
        <f t="shared" si="35"/>
        <v>2045</v>
      </c>
      <c r="Z100" s="208">
        <f t="shared" si="35"/>
        <v>2046</v>
      </c>
      <c r="AA100" s="208">
        <f t="shared" si="35"/>
        <v>2047</v>
      </c>
      <c r="AB100" s="208">
        <f t="shared" si="35"/>
        <v>2048</v>
      </c>
      <c r="AC100" s="208">
        <f t="shared" si="35"/>
        <v>2049</v>
      </c>
      <c r="AD100" s="208">
        <f t="shared" si="35"/>
        <v>2050</v>
      </c>
      <c r="AE100" s="208">
        <f t="shared" si="35"/>
        <v>2051</v>
      </c>
      <c r="AF100" s="208">
        <f t="shared" si="35"/>
        <v>2052</v>
      </c>
      <c r="AG100" s="208">
        <f t="shared" si="35"/>
        <v>2053</v>
      </c>
      <c r="AH100" s="201"/>
      <c r="AI100" s="201"/>
      <c r="AJ100" s="201"/>
      <c r="AK100" s="201"/>
      <c r="AL100" s="201"/>
      <c r="AM100" s="201"/>
      <c r="AN100" s="201"/>
      <c r="AO100" s="201"/>
      <c r="AP100" s="108"/>
      <c r="AQ100" s="108"/>
      <c r="AR100" s="108"/>
      <c r="AS100" s="108"/>
    </row>
    <row r="101" spans="1:71" ht="12.75" hidden="1" x14ac:dyDescent="0.2">
      <c r="A101" s="209" t="s">
        <v>559</v>
      </c>
      <c r="B101" s="210"/>
      <c r="C101" s="210">
        <f>C102*$B$104*$B$105*1000</f>
        <v>0</v>
      </c>
      <c r="D101" s="210">
        <f t="shared" ref="D101:AG101" si="36">D102*$B$104*$B$105*1000</f>
        <v>0</v>
      </c>
      <c r="E101" s="210">
        <f>E102*$B$104*$B$105*1000</f>
        <v>0</v>
      </c>
      <c r="F101" s="210">
        <f t="shared" si="36"/>
        <v>0</v>
      </c>
      <c r="G101" s="210">
        <f t="shared" si="36"/>
        <v>0</v>
      </c>
      <c r="H101" s="210">
        <f t="shared" si="36"/>
        <v>0</v>
      </c>
      <c r="I101" s="210">
        <f t="shared" si="36"/>
        <v>0</v>
      </c>
      <c r="J101" s="210">
        <f t="shared" si="36"/>
        <v>0</v>
      </c>
      <c r="K101" s="210">
        <f t="shared" si="36"/>
        <v>0</v>
      </c>
      <c r="L101" s="210">
        <f t="shared" si="36"/>
        <v>0</v>
      </c>
      <c r="M101" s="210">
        <f t="shared" si="36"/>
        <v>0</v>
      </c>
      <c r="N101" s="210">
        <f t="shared" si="36"/>
        <v>0</v>
      </c>
      <c r="O101" s="210">
        <f t="shared" si="36"/>
        <v>0</v>
      </c>
      <c r="P101" s="210">
        <f t="shared" si="36"/>
        <v>0</v>
      </c>
      <c r="Q101" s="210">
        <f t="shared" si="36"/>
        <v>0</v>
      </c>
      <c r="R101" s="210">
        <f t="shared" si="36"/>
        <v>0</v>
      </c>
      <c r="S101" s="210">
        <f t="shared" si="36"/>
        <v>0</v>
      </c>
      <c r="T101" s="210">
        <f t="shared" si="36"/>
        <v>0</v>
      </c>
      <c r="U101" s="210">
        <f t="shared" si="36"/>
        <v>0</v>
      </c>
      <c r="V101" s="210">
        <f t="shared" si="36"/>
        <v>0</v>
      </c>
      <c r="W101" s="210">
        <f t="shared" si="36"/>
        <v>0</v>
      </c>
      <c r="X101" s="210">
        <f t="shared" si="36"/>
        <v>0</v>
      </c>
      <c r="Y101" s="210">
        <f t="shared" si="36"/>
        <v>0</v>
      </c>
      <c r="Z101" s="210">
        <f t="shared" si="36"/>
        <v>0</v>
      </c>
      <c r="AA101" s="210">
        <f t="shared" si="36"/>
        <v>0</v>
      </c>
      <c r="AB101" s="210">
        <f t="shared" si="36"/>
        <v>0</v>
      </c>
      <c r="AC101" s="210">
        <f t="shared" si="36"/>
        <v>0</v>
      </c>
      <c r="AD101" s="210">
        <f t="shared" si="36"/>
        <v>0</v>
      </c>
      <c r="AE101" s="210">
        <f t="shared" si="36"/>
        <v>0</v>
      </c>
      <c r="AF101" s="210">
        <f t="shared" si="36"/>
        <v>0</v>
      </c>
      <c r="AG101" s="210">
        <f t="shared" si="36"/>
        <v>0</v>
      </c>
      <c r="AH101" s="201"/>
      <c r="AI101" s="201"/>
      <c r="AJ101" s="201"/>
      <c r="AK101" s="201"/>
      <c r="AL101" s="201"/>
      <c r="AM101" s="201"/>
      <c r="AN101" s="201"/>
      <c r="AO101" s="201"/>
      <c r="AP101" s="108"/>
      <c r="AQ101" s="108"/>
      <c r="AR101" s="108"/>
      <c r="AS101" s="108"/>
    </row>
    <row r="102" spans="1:71" ht="12.75" hidden="1" x14ac:dyDescent="0.2">
      <c r="A102" s="209" t="s">
        <v>433</v>
      </c>
      <c r="B102" s="208"/>
      <c r="C102" s="208">
        <f>B102+$I$113*C106</f>
        <v>0</v>
      </c>
      <c r="D102" s="208">
        <f>C102+$I$113*D106</f>
        <v>0</v>
      </c>
      <c r="E102" s="208">
        <f t="shared" ref="E102:AG102" si="37">D102+$I$113*E106</f>
        <v>0</v>
      </c>
      <c r="F102" s="208">
        <f t="shared" si="37"/>
        <v>0</v>
      </c>
      <c r="G102" s="208">
        <f t="shared" si="37"/>
        <v>0</v>
      </c>
      <c r="H102" s="208">
        <f t="shared" si="37"/>
        <v>0</v>
      </c>
      <c r="I102" s="208">
        <f t="shared" si="37"/>
        <v>0</v>
      </c>
      <c r="J102" s="208">
        <f t="shared" si="37"/>
        <v>0</v>
      </c>
      <c r="K102" s="208">
        <f t="shared" si="37"/>
        <v>0</v>
      </c>
      <c r="L102" s="208">
        <f t="shared" si="37"/>
        <v>0</v>
      </c>
      <c r="M102" s="208">
        <f t="shared" si="37"/>
        <v>0</v>
      </c>
      <c r="N102" s="208">
        <f t="shared" si="37"/>
        <v>0</v>
      </c>
      <c r="O102" s="208">
        <f t="shared" si="37"/>
        <v>0</v>
      </c>
      <c r="P102" s="208">
        <f t="shared" si="37"/>
        <v>0</v>
      </c>
      <c r="Q102" s="208">
        <f t="shared" si="37"/>
        <v>0</v>
      </c>
      <c r="R102" s="208">
        <f t="shared" si="37"/>
        <v>0</v>
      </c>
      <c r="S102" s="208">
        <f t="shared" si="37"/>
        <v>0</v>
      </c>
      <c r="T102" s="208">
        <f t="shared" si="37"/>
        <v>0</v>
      </c>
      <c r="U102" s="208">
        <f t="shared" si="37"/>
        <v>0</v>
      </c>
      <c r="V102" s="208">
        <f t="shared" si="37"/>
        <v>0</v>
      </c>
      <c r="W102" s="208">
        <f t="shared" si="37"/>
        <v>0</v>
      </c>
      <c r="X102" s="208">
        <f t="shared" si="37"/>
        <v>0</v>
      </c>
      <c r="Y102" s="208">
        <f t="shared" si="37"/>
        <v>0</v>
      </c>
      <c r="Z102" s="208">
        <f t="shared" si="37"/>
        <v>0</v>
      </c>
      <c r="AA102" s="208">
        <f t="shared" si="37"/>
        <v>0</v>
      </c>
      <c r="AB102" s="208">
        <f t="shared" si="37"/>
        <v>0</v>
      </c>
      <c r="AC102" s="208">
        <f t="shared" si="37"/>
        <v>0</v>
      </c>
      <c r="AD102" s="208">
        <f t="shared" si="37"/>
        <v>0</v>
      </c>
      <c r="AE102" s="208">
        <f t="shared" si="37"/>
        <v>0</v>
      </c>
      <c r="AF102" s="208">
        <f t="shared" si="37"/>
        <v>0</v>
      </c>
      <c r="AG102" s="208">
        <f t="shared" si="37"/>
        <v>0</v>
      </c>
      <c r="AH102" s="201"/>
      <c r="AI102" s="201"/>
      <c r="AJ102" s="201"/>
      <c r="AK102" s="201"/>
      <c r="AL102" s="201"/>
      <c r="AM102" s="201"/>
      <c r="AN102" s="201"/>
      <c r="AO102" s="201"/>
      <c r="AP102" s="108"/>
      <c r="AQ102" s="108"/>
      <c r="AR102" s="108"/>
      <c r="AS102" s="108"/>
    </row>
    <row r="103" spans="1:71" ht="12.75" hidden="1" x14ac:dyDescent="0.2">
      <c r="A103" s="209" t="s">
        <v>434</v>
      </c>
      <c r="B103" s="211">
        <v>0.93</v>
      </c>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1"/>
      <c r="AI103" s="201"/>
      <c r="AJ103" s="201"/>
      <c r="AK103" s="201"/>
      <c r="AL103" s="201"/>
      <c r="AM103" s="201"/>
      <c r="AN103" s="201"/>
      <c r="AO103" s="201"/>
      <c r="AP103" s="108"/>
      <c r="AQ103" s="108"/>
      <c r="AR103" s="108"/>
      <c r="AS103" s="108"/>
    </row>
    <row r="104" spans="1:71" ht="12.75" hidden="1" x14ac:dyDescent="0.2">
      <c r="A104" s="209" t="s">
        <v>435</v>
      </c>
      <c r="B104" s="211">
        <v>4380</v>
      </c>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1"/>
      <c r="AI104" s="201"/>
      <c r="AJ104" s="201"/>
      <c r="AK104" s="201"/>
      <c r="AL104" s="201"/>
      <c r="AM104" s="201"/>
      <c r="AN104" s="201"/>
      <c r="AO104" s="201"/>
      <c r="AP104" s="108"/>
      <c r="AQ104" s="108"/>
      <c r="AR104" s="108"/>
      <c r="AS104" s="108"/>
    </row>
    <row r="105" spans="1:71" ht="12.75" hidden="1" x14ac:dyDescent="0.2">
      <c r="A105" s="209" t="s">
        <v>436</v>
      </c>
      <c r="B105" s="207"/>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1"/>
      <c r="AI105" s="201"/>
      <c r="AJ105" s="201"/>
      <c r="AK105" s="201"/>
      <c r="AL105" s="201"/>
      <c r="AM105" s="201"/>
      <c r="AN105" s="201"/>
      <c r="AO105" s="201"/>
      <c r="AP105" s="108"/>
      <c r="AQ105" s="108"/>
      <c r="AR105" s="108"/>
      <c r="AS105" s="108"/>
    </row>
    <row r="106" spans="1:71" ht="15" hidden="1" x14ac:dyDescent="0.2">
      <c r="A106" s="212" t="s">
        <v>437</v>
      </c>
      <c r="B106" s="213">
        <v>0</v>
      </c>
      <c r="C106" s="214">
        <v>0.33</v>
      </c>
      <c r="D106" s="214">
        <v>0.33</v>
      </c>
      <c r="E106" s="214">
        <v>0.34</v>
      </c>
      <c r="F106" s="213">
        <v>0</v>
      </c>
      <c r="G106" s="213">
        <v>0</v>
      </c>
      <c r="H106" s="213">
        <v>0</v>
      </c>
      <c r="I106" s="213">
        <v>0</v>
      </c>
      <c r="J106" s="213">
        <v>0</v>
      </c>
      <c r="K106" s="213">
        <v>0</v>
      </c>
      <c r="L106" s="213">
        <v>0</v>
      </c>
      <c r="M106" s="213">
        <v>0</v>
      </c>
      <c r="N106" s="213">
        <v>0</v>
      </c>
      <c r="O106" s="213">
        <v>0</v>
      </c>
      <c r="P106" s="213">
        <v>0</v>
      </c>
      <c r="Q106" s="213">
        <v>0</v>
      </c>
      <c r="R106" s="213">
        <v>0</v>
      </c>
      <c r="S106" s="213">
        <v>0</v>
      </c>
      <c r="T106" s="213">
        <v>0</v>
      </c>
      <c r="U106" s="213">
        <v>0</v>
      </c>
      <c r="V106" s="213">
        <v>0</v>
      </c>
      <c r="W106" s="213">
        <v>0</v>
      </c>
      <c r="X106" s="213">
        <v>0</v>
      </c>
      <c r="Y106" s="213">
        <v>0</v>
      </c>
      <c r="Z106" s="213">
        <v>0</v>
      </c>
      <c r="AA106" s="213">
        <v>0</v>
      </c>
      <c r="AB106" s="213">
        <v>0</v>
      </c>
      <c r="AC106" s="213">
        <v>0</v>
      </c>
      <c r="AD106" s="213">
        <v>0</v>
      </c>
      <c r="AE106" s="213">
        <v>0</v>
      </c>
      <c r="AF106" s="213">
        <v>0</v>
      </c>
      <c r="AG106" s="213">
        <v>0</v>
      </c>
      <c r="AH106" s="201"/>
      <c r="AI106" s="201"/>
      <c r="AJ106" s="201"/>
      <c r="AK106" s="201"/>
      <c r="AL106" s="201"/>
      <c r="AM106" s="201"/>
      <c r="AN106" s="201"/>
      <c r="AO106" s="201"/>
      <c r="AP106" s="108"/>
      <c r="AQ106" s="108"/>
      <c r="AR106" s="108"/>
      <c r="AS106" s="108"/>
    </row>
    <row r="107" spans="1:71" ht="12.75" hidden="1" x14ac:dyDescent="0.2">
      <c r="A107" s="205"/>
      <c r="B107" s="202"/>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2"/>
      <c r="AL107" s="202"/>
      <c r="AM107" s="202"/>
      <c r="AN107" s="202"/>
      <c r="AO107" s="202"/>
      <c r="AP107" s="202"/>
      <c r="AQ107" s="202"/>
      <c r="AR107" s="202"/>
      <c r="AS107" s="202"/>
      <c r="AT107" s="202"/>
      <c r="AU107" s="202"/>
      <c r="AV107" s="202"/>
      <c r="AW107" s="202"/>
      <c r="AX107" s="202"/>
      <c r="AY107" s="202"/>
      <c r="AZ107" s="202"/>
      <c r="BA107" s="202"/>
    </row>
    <row r="108" spans="1:71" ht="12.75" hidden="1" x14ac:dyDescent="0.2">
      <c r="A108" s="205"/>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02"/>
      <c r="AQ108" s="202"/>
      <c r="AR108" s="202"/>
      <c r="AS108" s="202"/>
      <c r="AT108" s="202"/>
      <c r="AU108" s="202"/>
      <c r="AV108" s="202"/>
      <c r="AW108" s="202"/>
      <c r="AX108" s="202"/>
      <c r="AY108" s="202"/>
      <c r="AZ108" s="202"/>
      <c r="BA108" s="202"/>
    </row>
    <row r="109" spans="1:71" ht="12.75" hidden="1" x14ac:dyDescent="0.2">
      <c r="A109" s="206"/>
      <c r="B109" s="468" t="s">
        <v>438</v>
      </c>
      <c r="C109" s="469"/>
      <c r="D109" s="468" t="s">
        <v>439</v>
      </c>
      <c r="E109" s="469"/>
      <c r="F109" s="206"/>
      <c r="G109" s="206"/>
      <c r="H109" s="206"/>
      <c r="I109" s="206"/>
      <c r="J109" s="206"/>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c r="AJ109" s="202"/>
      <c r="AK109" s="202"/>
      <c r="AL109" s="202"/>
      <c r="AM109" s="202"/>
      <c r="AN109" s="202"/>
      <c r="AO109" s="202"/>
      <c r="AP109" s="202"/>
      <c r="AQ109" s="202"/>
      <c r="AR109" s="202"/>
      <c r="AS109" s="202"/>
      <c r="AT109" s="202"/>
      <c r="AU109" s="202"/>
      <c r="AV109" s="202"/>
      <c r="AW109" s="202"/>
      <c r="AX109" s="202"/>
      <c r="AY109" s="202"/>
      <c r="AZ109" s="202"/>
      <c r="BA109" s="202"/>
    </row>
    <row r="110" spans="1:71" ht="12.75" hidden="1" x14ac:dyDescent="0.2">
      <c r="A110" s="209" t="s">
        <v>440</v>
      </c>
      <c r="B110" s="215"/>
      <c r="C110" s="206" t="s">
        <v>407</v>
      </c>
      <c r="D110" s="215"/>
      <c r="E110" s="206" t="s">
        <v>407</v>
      </c>
      <c r="F110" s="206"/>
      <c r="G110" s="206"/>
      <c r="H110" s="206"/>
      <c r="I110" s="206"/>
      <c r="J110" s="206"/>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02"/>
      <c r="AQ110" s="202"/>
      <c r="AR110" s="202"/>
      <c r="AS110" s="202"/>
      <c r="AT110" s="202"/>
      <c r="AU110" s="202"/>
      <c r="AV110" s="202"/>
      <c r="AW110" s="202"/>
      <c r="AX110" s="202"/>
      <c r="AY110" s="202"/>
      <c r="AZ110" s="202"/>
      <c r="BA110" s="202"/>
    </row>
    <row r="111" spans="1:71" ht="25.5" hidden="1" x14ac:dyDescent="0.2">
      <c r="A111" s="209" t="s">
        <v>440</v>
      </c>
      <c r="B111" s="206">
        <f>$B$103*B110</f>
        <v>0</v>
      </c>
      <c r="C111" s="206" t="s">
        <v>124</v>
      </c>
      <c r="D111" s="206">
        <f>$B$103*D110</f>
        <v>0</v>
      </c>
      <c r="E111" s="206" t="s">
        <v>124</v>
      </c>
      <c r="F111" s="209" t="s">
        <v>441</v>
      </c>
      <c r="G111" s="206">
        <f>D110-B110</f>
        <v>0</v>
      </c>
      <c r="H111" s="206" t="s">
        <v>407</v>
      </c>
      <c r="I111" s="216">
        <f>$B$103*G111</f>
        <v>0</v>
      </c>
      <c r="J111" s="206" t="s">
        <v>124</v>
      </c>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02"/>
      <c r="AQ111" s="202"/>
      <c r="AR111" s="202"/>
      <c r="AS111" s="202"/>
      <c r="AT111" s="202"/>
      <c r="AU111" s="202"/>
      <c r="AV111" s="202"/>
      <c r="AW111" s="202"/>
      <c r="AX111" s="202"/>
      <c r="AY111" s="202"/>
      <c r="AZ111" s="202"/>
      <c r="BA111" s="202"/>
    </row>
    <row r="112" spans="1:71" ht="25.5" hidden="1" x14ac:dyDescent="0.2">
      <c r="A112" s="206"/>
      <c r="B112" s="206"/>
      <c r="C112" s="206"/>
      <c r="D112" s="206"/>
      <c r="E112" s="206"/>
      <c r="F112" s="209" t="s">
        <v>442</v>
      </c>
      <c r="G112" s="206">
        <f>I112/$B$103</f>
        <v>0</v>
      </c>
      <c r="H112" s="206" t="s">
        <v>407</v>
      </c>
      <c r="I112" s="215"/>
      <c r="J112" s="206" t="s">
        <v>124</v>
      </c>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c r="AT112" s="202"/>
      <c r="AU112" s="202"/>
      <c r="AV112" s="202"/>
      <c r="AW112" s="202"/>
      <c r="AX112" s="202"/>
      <c r="AY112" s="202"/>
      <c r="AZ112" s="202"/>
      <c r="BA112" s="202"/>
    </row>
    <row r="113" spans="1:53" ht="38.25" hidden="1" x14ac:dyDescent="0.2">
      <c r="A113" s="217"/>
      <c r="B113" s="218"/>
      <c r="C113" s="218"/>
      <c r="D113" s="218"/>
      <c r="E113" s="218"/>
      <c r="F113" s="219" t="s">
        <v>443</v>
      </c>
      <c r="G113" s="216">
        <f>G111</f>
        <v>0</v>
      </c>
      <c r="H113" s="206" t="s">
        <v>407</v>
      </c>
      <c r="I113" s="211">
        <f>I111</f>
        <v>0</v>
      </c>
      <c r="J113" s="206" t="s">
        <v>124</v>
      </c>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c r="AT113" s="202"/>
      <c r="AU113" s="202"/>
      <c r="AV113" s="202"/>
      <c r="AW113" s="202"/>
      <c r="AX113" s="202"/>
      <c r="AY113" s="202"/>
      <c r="AZ113" s="202"/>
      <c r="BA113" s="202"/>
    </row>
    <row r="114" spans="1:53" ht="12.75" hidden="1" x14ac:dyDescent="0.2">
      <c r="A114" s="220"/>
      <c r="B114" s="204"/>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02"/>
      <c r="AR114" s="202"/>
      <c r="AS114" s="202"/>
      <c r="AT114" s="202"/>
      <c r="AU114" s="202"/>
      <c r="AV114" s="202"/>
      <c r="AW114" s="202"/>
      <c r="AX114" s="202"/>
      <c r="AY114" s="202"/>
      <c r="AZ114" s="202"/>
      <c r="BA114" s="202"/>
    </row>
    <row r="115" spans="1:53" hidden="1" x14ac:dyDescent="0.2">
      <c r="A115" s="221" t="s">
        <v>444</v>
      </c>
      <c r="B115" s="222"/>
      <c r="C115" s="204"/>
      <c r="D115" s="457" t="s">
        <v>258</v>
      </c>
      <c r="E115" s="285" t="s">
        <v>507</v>
      </c>
      <c r="F115" s="286">
        <v>35</v>
      </c>
      <c r="G115" s="458" t="s">
        <v>508</v>
      </c>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row>
    <row r="116" spans="1:53" hidden="1" x14ac:dyDescent="0.2">
      <c r="A116" s="221" t="s">
        <v>258</v>
      </c>
      <c r="B116" s="223"/>
      <c r="C116" s="204"/>
      <c r="D116" s="457"/>
      <c r="E116" s="285" t="s">
        <v>509</v>
      </c>
      <c r="F116" s="286">
        <v>30</v>
      </c>
      <c r="G116" s="458"/>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row>
    <row r="117" spans="1:53" hidden="1" x14ac:dyDescent="0.2">
      <c r="A117" s="221" t="s">
        <v>445</v>
      </c>
      <c r="B117" s="223"/>
      <c r="C117" s="224"/>
      <c r="D117" s="457"/>
      <c r="E117" s="285" t="s">
        <v>510</v>
      </c>
      <c r="F117" s="286">
        <v>30</v>
      </c>
      <c r="G117" s="458"/>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row>
    <row r="118" spans="1:53" s="167" customFormat="1" hidden="1" x14ac:dyDescent="0.2">
      <c r="A118" s="225"/>
      <c r="B118" s="226"/>
      <c r="C118" s="227"/>
      <c r="D118" s="457"/>
      <c r="E118" s="285" t="s">
        <v>511</v>
      </c>
      <c r="F118" s="286">
        <v>30</v>
      </c>
      <c r="G118" s="458"/>
      <c r="H118" s="228"/>
      <c r="I118" s="228"/>
      <c r="J118" s="228"/>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8"/>
      <c r="AR118" s="228"/>
      <c r="AS118" s="228"/>
      <c r="AT118" s="228"/>
      <c r="AU118" s="228"/>
      <c r="AV118" s="228"/>
      <c r="AW118" s="228"/>
      <c r="AX118" s="228"/>
      <c r="AY118" s="228"/>
      <c r="AZ118" s="228"/>
      <c r="BA118" s="228"/>
    </row>
    <row r="119" spans="1:53" ht="12.75" hidden="1" x14ac:dyDescent="0.2">
      <c r="A119" s="221" t="s">
        <v>446</v>
      </c>
      <c r="B119" s="229"/>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row>
    <row r="120" spans="1:53" ht="12.75" hidden="1" x14ac:dyDescent="0.2">
      <c r="A120" s="221" t="s">
        <v>447</v>
      </c>
      <c r="B120" s="230"/>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row>
    <row r="121" spans="1:53" ht="12.75" hidden="1" x14ac:dyDescent="0.2">
      <c r="A121" s="220"/>
      <c r="B121" s="231"/>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row>
    <row r="122" spans="1:53" ht="12.75" hidden="1" x14ac:dyDescent="0.2">
      <c r="A122" s="221" t="s">
        <v>448</v>
      </c>
      <c r="B122" s="232"/>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row>
    <row r="123" spans="1:53" hidden="1" x14ac:dyDescent="0.2">
      <c r="A123" s="233"/>
      <c r="B123" s="23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row>
    <row r="124" spans="1:53" ht="12.75" hidden="1" x14ac:dyDescent="0.2">
      <c r="A124" s="287"/>
      <c r="B124" s="288"/>
      <c r="C124" s="228"/>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row>
    <row r="125" spans="1:53" ht="12.75" hidden="1" x14ac:dyDescent="0.2">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row>
    <row r="126" spans="1:53" ht="12.75" hidden="1" x14ac:dyDescent="0.2">
      <c r="A126" s="220"/>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108"/>
      <c r="AI126" s="108"/>
      <c r="AJ126" s="108"/>
      <c r="AK126" s="108"/>
      <c r="AL126" s="108"/>
      <c r="AM126" s="108"/>
      <c r="AN126" s="108"/>
      <c r="AO126" s="108"/>
      <c r="AP126" s="204"/>
      <c r="AQ126" s="204"/>
      <c r="AR126" s="204"/>
      <c r="AS126" s="204"/>
      <c r="AT126" s="204"/>
      <c r="AU126" s="204"/>
      <c r="AV126" s="204"/>
      <c r="AW126" s="204"/>
      <c r="AX126" s="204"/>
      <c r="AY126" s="204"/>
      <c r="AZ126" s="204"/>
      <c r="BA126" s="204"/>
    </row>
    <row r="127" spans="1:53" hidden="1" x14ac:dyDescent="0.2">
      <c r="A127" s="221" t="s">
        <v>449</v>
      </c>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228"/>
      <c r="AC127" s="228"/>
      <c r="AD127" s="228"/>
      <c r="AE127" s="228"/>
      <c r="AF127" s="228"/>
      <c r="AG127" s="228"/>
      <c r="AH127" s="108"/>
      <c r="AI127" s="108"/>
      <c r="AJ127" s="108"/>
      <c r="AK127" s="108"/>
      <c r="AL127" s="108"/>
      <c r="AM127" s="108"/>
      <c r="AN127" s="108"/>
      <c r="AO127" s="108"/>
      <c r="AP127" s="228"/>
      <c r="AQ127" s="228"/>
      <c r="AR127" s="228"/>
      <c r="AS127" s="228"/>
      <c r="AT127" s="228"/>
      <c r="AU127" s="228"/>
      <c r="AV127" s="228"/>
      <c r="AW127" s="228"/>
      <c r="AX127" s="228"/>
      <c r="AY127" s="228"/>
      <c r="AZ127" s="228"/>
      <c r="BA127" s="228"/>
    </row>
    <row r="128" spans="1:53" ht="12.75" hidden="1" x14ac:dyDescent="0.2">
      <c r="A128" s="221"/>
      <c r="B128" s="235">
        <v>2022</v>
      </c>
      <c r="C128" s="235">
        <f>B128+1</f>
        <v>2023</v>
      </c>
      <c r="D128" s="235">
        <f t="shared" ref="D128:AG128" si="38">C128+1</f>
        <v>2024</v>
      </c>
      <c r="E128" s="235">
        <f t="shared" si="38"/>
        <v>2025</v>
      </c>
      <c r="F128" s="235">
        <f t="shared" si="38"/>
        <v>2026</v>
      </c>
      <c r="G128" s="235">
        <f t="shared" si="38"/>
        <v>2027</v>
      </c>
      <c r="H128" s="235">
        <f t="shared" si="38"/>
        <v>2028</v>
      </c>
      <c r="I128" s="235">
        <f t="shared" si="38"/>
        <v>2029</v>
      </c>
      <c r="J128" s="235">
        <f t="shared" si="38"/>
        <v>2030</v>
      </c>
      <c r="K128" s="235">
        <f t="shared" si="38"/>
        <v>2031</v>
      </c>
      <c r="L128" s="235">
        <f t="shared" si="38"/>
        <v>2032</v>
      </c>
      <c r="M128" s="235">
        <f t="shared" si="38"/>
        <v>2033</v>
      </c>
      <c r="N128" s="235">
        <f t="shared" si="38"/>
        <v>2034</v>
      </c>
      <c r="O128" s="235">
        <f t="shared" si="38"/>
        <v>2035</v>
      </c>
      <c r="P128" s="235">
        <f t="shared" si="38"/>
        <v>2036</v>
      </c>
      <c r="Q128" s="235">
        <f t="shared" si="38"/>
        <v>2037</v>
      </c>
      <c r="R128" s="235">
        <f t="shared" si="38"/>
        <v>2038</v>
      </c>
      <c r="S128" s="235">
        <f t="shared" si="38"/>
        <v>2039</v>
      </c>
      <c r="T128" s="235">
        <f t="shared" si="38"/>
        <v>2040</v>
      </c>
      <c r="U128" s="235">
        <f t="shared" si="38"/>
        <v>2041</v>
      </c>
      <c r="V128" s="235">
        <f t="shared" si="38"/>
        <v>2042</v>
      </c>
      <c r="W128" s="235">
        <f t="shared" si="38"/>
        <v>2043</v>
      </c>
      <c r="X128" s="235">
        <f t="shared" si="38"/>
        <v>2044</v>
      </c>
      <c r="Y128" s="235">
        <f t="shared" si="38"/>
        <v>2045</v>
      </c>
      <c r="Z128" s="235">
        <f t="shared" si="38"/>
        <v>2046</v>
      </c>
      <c r="AA128" s="235">
        <f t="shared" si="38"/>
        <v>2047</v>
      </c>
      <c r="AB128" s="235">
        <f t="shared" si="38"/>
        <v>2048</v>
      </c>
      <c r="AC128" s="235">
        <f t="shared" si="38"/>
        <v>2049</v>
      </c>
      <c r="AD128" s="235">
        <f t="shared" si="38"/>
        <v>2050</v>
      </c>
      <c r="AE128" s="235">
        <f t="shared" si="38"/>
        <v>2051</v>
      </c>
      <c r="AF128" s="235">
        <f t="shared" si="38"/>
        <v>2052</v>
      </c>
      <c r="AG128" s="235">
        <f t="shared" si="38"/>
        <v>2053</v>
      </c>
      <c r="AH128" s="108"/>
      <c r="AI128" s="108"/>
      <c r="AJ128" s="108"/>
      <c r="AK128" s="108"/>
      <c r="AL128" s="108"/>
      <c r="AM128" s="108"/>
      <c r="AN128" s="108"/>
      <c r="AO128" s="108"/>
      <c r="AP128" s="108"/>
      <c r="AQ128" s="108"/>
      <c r="AR128" s="108"/>
      <c r="AS128" s="108"/>
    </row>
    <row r="129" spans="1:71" ht="15" hidden="1" x14ac:dyDescent="0.2">
      <c r="A129" s="221" t="s">
        <v>450</v>
      </c>
      <c r="B129" s="291">
        <v>5.1003564654479999E-2</v>
      </c>
      <c r="C129" s="291">
        <v>4.9001762230179997E-2</v>
      </c>
      <c r="D129" s="291">
        <v>4.7000273037249997E-2</v>
      </c>
      <c r="E129" s="291">
        <f>D129</f>
        <v>4.7000273037249997E-2</v>
      </c>
      <c r="F129" s="291">
        <f>E129</f>
        <v>4.7000273037249997E-2</v>
      </c>
      <c r="G129" s="291">
        <f>F129</f>
        <v>4.7000273037249997E-2</v>
      </c>
      <c r="H129" s="291">
        <f>G129</f>
        <v>4.7000273037249997E-2</v>
      </c>
      <c r="I129" s="290">
        <f t="shared" ref="I129:AG129" si="39">H129</f>
        <v>4.7000273037249997E-2</v>
      </c>
      <c r="J129" s="290">
        <f t="shared" si="39"/>
        <v>4.7000273037249997E-2</v>
      </c>
      <c r="K129" s="290">
        <f t="shared" si="39"/>
        <v>4.7000273037249997E-2</v>
      </c>
      <c r="L129" s="290">
        <f t="shared" si="39"/>
        <v>4.7000273037249997E-2</v>
      </c>
      <c r="M129" s="290">
        <f t="shared" si="39"/>
        <v>4.7000273037249997E-2</v>
      </c>
      <c r="N129" s="290">
        <f t="shared" si="39"/>
        <v>4.7000273037249997E-2</v>
      </c>
      <c r="O129" s="290">
        <f t="shared" si="39"/>
        <v>4.7000273037249997E-2</v>
      </c>
      <c r="P129" s="290">
        <f t="shared" si="39"/>
        <v>4.7000273037249997E-2</v>
      </c>
      <c r="Q129" s="290">
        <f t="shared" si="39"/>
        <v>4.7000273037249997E-2</v>
      </c>
      <c r="R129" s="290">
        <f t="shared" si="39"/>
        <v>4.7000273037249997E-2</v>
      </c>
      <c r="S129" s="290">
        <f t="shared" si="39"/>
        <v>4.7000273037249997E-2</v>
      </c>
      <c r="T129" s="290">
        <f t="shared" si="39"/>
        <v>4.7000273037249997E-2</v>
      </c>
      <c r="U129" s="290">
        <f t="shared" si="39"/>
        <v>4.7000273037249997E-2</v>
      </c>
      <c r="V129" s="290">
        <f t="shared" si="39"/>
        <v>4.7000273037249997E-2</v>
      </c>
      <c r="W129" s="290">
        <f t="shared" si="39"/>
        <v>4.7000273037249997E-2</v>
      </c>
      <c r="X129" s="290">
        <f t="shared" si="39"/>
        <v>4.7000273037249997E-2</v>
      </c>
      <c r="Y129" s="290">
        <f t="shared" si="39"/>
        <v>4.7000273037249997E-2</v>
      </c>
      <c r="Z129" s="290">
        <f t="shared" si="39"/>
        <v>4.7000273037249997E-2</v>
      </c>
      <c r="AA129" s="290">
        <f t="shared" si="39"/>
        <v>4.7000273037249997E-2</v>
      </c>
      <c r="AB129" s="290">
        <f t="shared" si="39"/>
        <v>4.7000273037249997E-2</v>
      </c>
      <c r="AC129" s="290">
        <f t="shared" si="39"/>
        <v>4.7000273037249997E-2</v>
      </c>
      <c r="AD129" s="290">
        <f t="shared" si="39"/>
        <v>4.7000273037249997E-2</v>
      </c>
      <c r="AE129" s="290">
        <f t="shared" si="39"/>
        <v>4.7000273037249997E-2</v>
      </c>
      <c r="AF129" s="290">
        <f t="shared" si="39"/>
        <v>4.7000273037249997E-2</v>
      </c>
      <c r="AG129" s="290">
        <f t="shared" si="39"/>
        <v>4.7000273037249997E-2</v>
      </c>
      <c r="AH129" s="108"/>
      <c r="AI129" s="108"/>
      <c r="AJ129" s="108"/>
      <c r="AK129" s="108"/>
      <c r="AL129" s="108"/>
      <c r="AM129" s="108"/>
      <c r="AN129" s="108"/>
      <c r="AO129" s="108"/>
      <c r="AP129" s="108"/>
      <c r="AQ129" s="108"/>
      <c r="AR129" s="108"/>
      <c r="AS129" s="108"/>
    </row>
    <row r="130" spans="1:71" s="167" customFormat="1" ht="15" hidden="1" x14ac:dyDescent="0.2">
      <c r="A130" s="221" t="s">
        <v>451</v>
      </c>
      <c r="B130" s="291">
        <f>B129</f>
        <v>5.1003564654479999E-2</v>
      </c>
      <c r="C130" s="291">
        <f>(1+B130)*(1+C129)-1</f>
        <v>0.10250459143275026</v>
      </c>
      <c r="D130" s="291">
        <f>(1+C130)*(1+D129)-1</f>
        <v>0.1543226082549114</v>
      </c>
      <c r="E130" s="291">
        <f>(1+D130)*(1+E129)-1</f>
        <v>0.20857608601596289</v>
      </c>
      <c r="F130" s="291">
        <f t="shared" ref="F130:AG130" si="40">(1+E130)*(1+F129)-1</f>
        <v>0.26537949204500411</v>
      </c>
      <c r="G130" s="291">
        <f>(1+F130)*(1+G129)-1</f>
        <v>0.324852673666856</v>
      </c>
      <c r="H130" s="291">
        <f t="shared" si="40"/>
        <v>0.38712111106332903</v>
      </c>
      <c r="I130" s="291">
        <f t="shared" si="40"/>
        <v>0.45231618201903911</v>
      </c>
      <c r="J130" s="291">
        <f t="shared" si="40"/>
        <v>0.52057543911035054</v>
      </c>
      <c r="K130" s="291">
        <f t="shared" si="40"/>
        <v>0.59204289992227332</v>
      </c>
      <c r="L130" s="291">
        <f t="shared" si="40"/>
        <v>0.66686935090563559</v>
      </c>
      <c r="M130" s="291">
        <f t="shared" si="40"/>
        <v>0.74521266551562437</v>
      </c>
      <c r="N130" s="291">
        <f t="shared" si="40"/>
        <v>0.82723813730292561</v>
      </c>
      <c r="O130" s="291">
        <f t="shared" si="40"/>
        <v>0.91311882866023941</v>
      </c>
      <c r="P130" s="291">
        <f t="shared" si="40"/>
        <v>1.0030359359599745</v>
      </c>
      <c r="Q130" s="291">
        <f t="shared" si="40"/>
        <v>1.0971791718535169</v>
      </c>
      <c r="R130" s="291">
        <f t="shared" si="40"/>
        <v>1.1957471655386662</v>
      </c>
      <c r="S130" s="291">
        <f t="shared" si="40"/>
        <v>1.2989478818397515</v>
      </c>
      <c r="T130" s="291">
        <f t="shared" si="40"/>
        <v>1.4069990599846274</v>
      </c>
      <c r="U130" s="291">
        <f t="shared" si="40"/>
        <v>1.5201286730043093</v>
      </c>
      <c r="V130" s="291">
        <f t="shared" si="40"/>
        <v>1.6385754087245146</v>
      </c>
      <c r="W130" s="291">
        <f t="shared" si="40"/>
        <v>1.7625891733639403</v>
      </c>
      <c r="X130" s="291">
        <f t="shared" si="40"/>
        <v>1.8924316188017967</v>
      </c>
      <c r="Y130" s="291">
        <f t="shared" si="40"/>
        <v>2.0283766946270565</v>
      </c>
      <c r="Z130" s="291">
        <f t="shared" si="40"/>
        <v>2.170711226134173</v>
      </c>
      <c r="AA130" s="291">
        <f t="shared" si="40"/>
        <v>2.3197355194847531</v>
      </c>
      <c r="AB130" s="291">
        <f t="shared" si="40"/>
        <v>2.4757639953119939</v>
      </c>
      <c r="AC130" s="291">
        <f t="shared" si="40"/>
        <v>2.639125852104701</v>
      </c>
      <c r="AD130" s="291">
        <f t="shared" si="40"/>
        <v>2.8101657607705373</v>
      </c>
      <c r="AE130" s="291">
        <f t="shared" si="40"/>
        <v>2.9892445918439341</v>
      </c>
      <c r="AF130" s="291">
        <f t="shared" si="40"/>
        <v>3.1767401768729719</v>
      </c>
      <c r="AG130" s="291">
        <f t="shared" si="40"/>
        <v>3.3730481055916535</v>
      </c>
    </row>
    <row r="131" spans="1:71" s="167" customFormat="1" hidden="1" x14ac:dyDescent="0.2">
      <c r="A131" s="237"/>
      <c r="B131" s="236"/>
      <c r="C131" s="238"/>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row>
    <row r="132" spans="1:71" ht="12.75" hidden="1" x14ac:dyDescent="0.2">
      <c r="A132" s="220"/>
      <c r="B132" s="289">
        <v>2022</v>
      </c>
      <c r="C132" s="289">
        <f>B132+1</f>
        <v>2023</v>
      </c>
      <c r="D132" s="289">
        <f t="shared" ref="D132:S133" si="41">C132+1</f>
        <v>2024</v>
      </c>
      <c r="E132" s="289">
        <f t="shared" si="41"/>
        <v>2025</v>
      </c>
      <c r="F132" s="289">
        <f t="shared" si="41"/>
        <v>2026</v>
      </c>
      <c r="G132" s="289">
        <f t="shared" si="41"/>
        <v>2027</v>
      </c>
      <c r="H132" s="289">
        <f t="shared" si="41"/>
        <v>2028</v>
      </c>
      <c r="I132" s="289">
        <f t="shared" si="41"/>
        <v>2029</v>
      </c>
      <c r="J132" s="289">
        <f t="shared" si="41"/>
        <v>2030</v>
      </c>
      <c r="K132" s="289">
        <f t="shared" si="41"/>
        <v>2031</v>
      </c>
      <c r="L132" s="289">
        <f t="shared" si="41"/>
        <v>2032</v>
      </c>
      <c r="M132" s="289">
        <f t="shared" si="41"/>
        <v>2033</v>
      </c>
      <c r="N132" s="289">
        <f t="shared" si="41"/>
        <v>2034</v>
      </c>
      <c r="O132" s="289">
        <f t="shared" si="41"/>
        <v>2035</v>
      </c>
      <c r="P132" s="289">
        <f t="shared" si="41"/>
        <v>2036</v>
      </c>
      <c r="Q132" s="289">
        <f t="shared" si="41"/>
        <v>2037</v>
      </c>
      <c r="R132" s="289">
        <f t="shared" si="41"/>
        <v>2038</v>
      </c>
      <c r="S132" s="289">
        <f t="shared" si="41"/>
        <v>2039</v>
      </c>
      <c r="T132" s="289">
        <f t="shared" ref="T132:AG133" si="42">S132+1</f>
        <v>2040</v>
      </c>
      <c r="U132" s="289">
        <f t="shared" si="42"/>
        <v>2041</v>
      </c>
      <c r="V132" s="289">
        <f t="shared" si="42"/>
        <v>2042</v>
      </c>
      <c r="W132" s="289">
        <f t="shared" si="42"/>
        <v>2043</v>
      </c>
      <c r="X132" s="289">
        <f t="shared" si="42"/>
        <v>2044</v>
      </c>
      <c r="Y132" s="289">
        <f t="shared" si="42"/>
        <v>2045</v>
      </c>
      <c r="Z132" s="289">
        <f t="shared" si="42"/>
        <v>2046</v>
      </c>
      <c r="AA132" s="289">
        <f t="shared" si="42"/>
        <v>2047</v>
      </c>
      <c r="AB132" s="289">
        <f t="shared" si="42"/>
        <v>2048</v>
      </c>
      <c r="AC132" s="289">
        <f t="shared" si="42"/>
        <v>2049</v>
      </c>
      <c r="AD132" s="289">
        <f t="shared" si="42"/>
        <v>2050</v>
      </c>
      <c r="AE132" s="289">
        <f t="shared" si="42"/>
        <v>2051</v>
      </c>
      <c r="AF132" s="289">
        <f t="shared" si="42"/>
        <v>2052</v>
      </c>
      <c r="AG132" s="289">
        <f t="shared" si="42"/>
        <v>2053</v>
      </c>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row>
    <row r="133" spans="1:71" hidden="1" x14ac:dyDescent="0.2">
      <c r="A133" s="220"/>
      <c r="B133" s="292">
        <v>1</v>
      </c>
      <c r="C133" s="292">
        <f>B133+1</f>
        <v>2</v>
      </c>
      <c r="D133" s="292">
        <f t="shared" si="41"/>
        <v>3</v>
      </c>
      <c r="E133" s="292">
        <f t="shared" si="41"/>
        <v>4</v>
      </c>
      <c r="F133" s="292">
        <f t="shared" si="41"/>
        <v>5</v>
      </c>
      <c r="G133" s="292">
        <f t="shared" si="41"/>
        <v>6</v>
      </c>
      <c r="H133" s="292">
        <f t="shared" si="41"/>
        <v>7</v>
      </c>
      <c r="I133" s="292">
        <f t="shared" si="41"/>
        <v>8</v>
      </c>
      <c r="J133" s="292">
        <f t="shared" si="41"/>
        <v>9</v>
      </c>
      <c r="K133" s="292">
        <f t="shared" si="41"/>
        <v>10</v>
      </c>
      <c r="L133" s="292">
        <f t="shared" si="41"/>
        <v>11</v>
      </c>
      <c r="M133" s="292">
        <f t="shared" si="41"/>
        <v>12</v>
      </c>
      <c r="N133" s="292">
        <f t="shared" si="41"/>
        <v>13</v>
      </c>
      <c r="O133" s="292">
        <f t="shared" si="41"/>
        <v>14</v>
      </c>
      <c r="P133" s="292">
        <f t="shared" si="41"/>
        <v>15</v>
      </c>
      <c r="Q133" s="292">
        <f t="shared" si="41"/>
        <v>16</v>
      </c>
      <c r="R133" s="292">
        <f t="shared" si="41"/>
        <v>17</v>
      </c>
      <c r="S133" s="292">
        <f t="shared" si="41"/>
        <v>18</v>
      </c>
      <c r="T133" s="292">
        <f t="shared" si="42"/>
        <v>19</v>
      </c>
      <c r="U133" s="292">
        <f t="shared" si="42"/>
        <v>20</v>
      </c>
      <c r="V133" s="292">
        <f t="shared" si="42"/>
        <v>21</v>
      </c>
      <c r="W133" s="292">
        <f t="shared" si="42"/>
        <v>22</v>
      </c>
      <c r="X133" s="292">
        <f t="shared" si="42"/>
        <v>23</v>
      </c>
      <c r="Y133" s="292">
        <f t="shared" si="42"/>
        <v>24</v>
      </c>
      <c r="Z133" s="292">
        <f t="shared" si="42"/>
        <v>25</v>
      </c>
      <c r="AA133" s="292">
        <f t="shared" si="42"/>
        <v>26</v>
      </c>
      <c r="AB133" s="292">
        <f t="shared" si="42"/>
        <v>27</v>
      </c>
      <c r="AC133" s="292">
        <f t="shared" si="42"/>
        <v>28</v>
      </c>
      <c r="AD133" s="292">
        <f t="shared" si="42"/>
        <v>29</v>
      </c>
      <c r="AE133" s="292">
        <f t="shared" si="42"/>
        <v>30</v>
      </c>
      <c r="AF133" s="292">
        <f t="shared" si="42"/>
        <v>31</v>
      </c>
      <c r="AG133" s="292">
        <f t="shared" si="42"/>
        <v>32</v>
      </c>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row>
    <row r="134" spans="1:71" ht="15" hidden="1" x14ac:dyDescent="0.2">
      <c r="A134" s="220"/>
      <c r="B134" s="293">
        <v>0.5</v>
      </c>
      <c r="C134" s="293">
        <f>AVERAGE(B133:C133)</f>
        <v>1.5</v>
      </c>
      <c r="D134" s="293">
        <f>AVERAGE(C133:D133)</f>
        <v>2.5</v>
      </c>
      <c r="E134" s="293">
        <f>AVERAGE(D133:E133)</f>
        <v>3.5</v>
      </c>
      <c r="F134" s="293">
        <f t="shared" ref="F134:AG134" si="43">AVERAGE(E133:F133)</f>
        <v>4.5</v>
      </c>
      <c r="G134" s="293">
        <f t="shared" si="43"/>
        <v>5.5</v>
      </c>
      <c r="H134" s="293">
        <f t="shared" si="43"/>
        <v>6.5</v>
      </c>
      <c r="I134" s="293">
        <f t="shared" si="43"/>
        <v>7.5</v>
      </c>
      <c r="J134" s="293">
        <f t="shared" si="43"/>
        <v>8.5</v>
      </c>
      <c r="K134" s="293">
        <f t="shared" si="43"/>
        <v>9.5</v>
      </c>
      <c r="L134" s="293">
        <f t="shared" si="43"/>
        <v>10.5</v>
      </c>
      <c r="M134" s="293">
        <f t="shared" si="43"/>
        <v>11.5</v>
      </c>
      <c r="N134" s="293">
        <f t="shared" si="43"/>
        <v>12.5</v>
      </c>
      <c r="O134" s="293">
        <f t="shared" si="43"/>
        <v>13.5</v>
      </c>
      <c r="P134" s="293">
        <f t="shared" si="43"/>
        <v>14.5</v>
      </c>
      <c r="Q134" s="293">
        <f t="shared" si="43"/>
        <v>15.5</v>
      </c>
      <c r="R134" s="293">
        <f t="shared" si="43"/>
        <v>16.5</v>
      </c>
      <c r="S134" s="293">
        <f t="shared" si="43"/>
        <v>17.5</v>
      </c>
      <c r="T134" s="293">
        <f t="shared" si="43"/>
        <v>18.5</v>
      </c>
      <c r="U134" s="293">
        <f t="shared" si="43"/>
        <v>19.5</v>
      </c>
      <c r="V134" s="293">
        <f t="shared" si="43"/>
        <v>20.5</v>
      </c>
      <c r="W134" s="293">
        <f t="shared" si="43"/>
        <v>21.5</v>
      </c>
      <c r="X134" s="293">
        <f t="shared" si="43"/>
        <v>22.5</v>
      </c>
      <c r="Y134" s="293">
        <f t="shared" si="43"/>
        <v>23.5</v>
      </c>
      <c r="Z134" s="293">
        <f t="shared" si="43"/>
        <v>24.5</v>
      </c>
      <c r="AA134" s="293">
        <f t="shared" si="43"/>
        <v>25.5</v>
      </c>
      <c r="AB134" s="293">
        <f t="shared" si="43"/>
        <v>26.5</v>
      </c>
      <c r="AC134" s="293">
        <f t="shared" si="43"/>
        <v>27.5</v>
      </c>
      <c r="AD134" s="293">
        <f t="shared" si="43"/>
        <v>28.5</v>
      </c>
      <c r="AE134" s="293">
        <f t="shared" si="43"/>
        <v>29.5</v>
      </c>
      <c r="AF134" s="293">
        <f t="shared" si="43"/>
        <v>30.5</v>
      </c>
      <c r="AG134" s="293">
        <f t="shared" si="43"/>
        <v>31.5</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71" ht="12.75" x14ac:dyDescent="0.2">
      <c r="A135" s="220"/>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c r="AC135" s="204"/>
      <c r="AD135" s="204"/>
      <c r="AE135" s="204"/>
      <c r="AF135" s="204"/>
      <c r="AG135" s="204"/>
      <c r="AH135" s="204"/>
      <c r="AI135" s="204"/>
      <c r="AJ135" s="204"/>
      <c r="AK135" s="204"/>
      <c r="AL135" s="204"/>
      <c r="AM135" s="204"/>
      <c r="AN135" s="204"/>
      <c r="AO135" s="204"/>
      <c r="AP135" s="204"/>
      <c r="AR135" s="204"/>
      <c r="AS135" s="204"/>
      <c r="AT135" s="204"/>
      <c r="AU135" s="204"/>
      <c r="AV135" s="204"/>
      <c r="AW135" s="204"/>
      <c r="AX135" s="204"/>
      <c r="AY135" s="204"/>
      <c r="AZ135" s="204"/>
      <c r="BA135" s="204"/>
      <c r="BB135" s="204"/>
      <c r="BC135" s="204"/>
      <c r="BD135" s="204"/>
      <c r="BE135" s="204"/>
      <c r="BF135" s="204"/>
      <c r="BG135" s="204"/>
      <c r="BH135" s="204"/>
      <c r="BI135" s="204"/>
      <c r="BJ135" s="204"/>
      <c r="BK135" s="204"/>
      <c r="BL135" s="204"/>
      <c r="BM135" s="204"/>
      <c r="BN135" s="204"/>
      <c r="BO135" s="204"/>
      <c r="BP135" s="204"/>
      <c r="BQ135" s="204"/>
      <c r="BR135" s="204"/>
      <c r="BS135" s="204"/>
    </row>
    <row r="136" spans="1:71" ht="12.75" x14ac:dyDescent="0.2">
      <c r="A136" s="220"/>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c r="AC136" s="204"/>
      <c r="AD136" s="204"/>
      <c r="AE136" s="204"/>
      <c r="AF136" s="204"/>
      <c r="AG136" s="204"/>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c r="BI136" s="204"/>
      <c r="BJ136" s="204"/>
      <c r="BK136" s="204"/>
      <c r="BL136" s="204"/>
      <c r="BM136" s="204"/>
      <c r="BN136" s="204"/>
      <c r="BO136" s="204"/>
      <c r="BP136" s="204"/>
      <c r="BQ136" s="204"/>
      <c r="BR136" s="204"/>
      <c r="BS136" s="204"/>
    </row>
    <row r="137" spans="1:71" ht="12.75" x14ac:dyDescent="0.2">
      <c r="A137" s="220"/>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G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c r="BI137" s="204"/>
      <c r="BJ137" s="204"/>
      <c r="BK137" s="204"/>
      <c r="BL137" s="204"/>
      <c r="BM137" s="204"/>
      <c r="BN137" s="204"/>
      <c r="BO137" s="204"/>
      <c r="BP137" s="204"/>
      <c r="BQ137" s="204"/>
      <c r="BR137" s="204"/>
      <c r="BS137" s="204"/>
    </row>
    <row r="138" spans="1:71" ht="12.75" x14ac:dyDescent="0.2">
      <c r="A138" s="220"/>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c r="BI138" s="204"/>
      <c r="BJ138" s="204"/>
      <c r="BK138" s="204"/>
      <c r="BL138" s="204"/>
      <c r="BM138" s="204"/>
      <c r="BN138" s="204"/>
      <c r="BO138" s="204"/>
      <c r="BP138" s="204"/>
      <c r="BQ138" s="204"/>
      <c r="BR138" s="204"/>
      <c r="BS138" s="204"/>
    </row>
    <row r="139" spans="1:71" ht="12.75" x14ac:dyDescent="0.2">
      <c r="A139" s="220"/>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c r="BI139" s="204"/>
      <c r="BJ139" s="204"/>
      <c r="BK139" s="204"/>
      <c r="BL139" s="204"/>
      <c r="BM139" s="204"/>
      <c r="BN139" s="204"/>
      <c r="BO139" s="204"/>
      <c r="BP139" s="204"/>
      <c r="BQ139" s="204"/>
      <c r="BR139" s="204"/>
      <c r="BS139" s="204"/>
    </row>
    <row r="140" spans="1:71" ht="12.75" x14ac:dyDescent="0.2">
      <c r="A140" s="220"/>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c r="BI140" s="204"/>
      <c r="BJ140" s="204"/>
      <c r="BK140" s="204"/>
      <c r="BL140" s="204"/>
      <c r="BM140" s="204"/>
      <c r="BN140" s="204"/>
      <c r="BO140" s="204"/>
      <c r="BP140" s="204"/>
      <c r="BQ140" s="204"/>
      <c r="BR140" s="204"/>
      <c r="BS140" s="204"/>
    </row>
    <row r="141" spans="1:71" ht="12.75" x14ac:dyDescent="0.2">
      <c r="A141" s="220"/>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c r="BI141" s="204"/>
      <c r="BJ141" s="204"/>
      <c r="BK141" s="204"/>
      <c r="BL141" s="204"/>
      <c r="BM141" s="204"/>
      <c r="BN141" s="204"/>
      <c r="BO141" s="204"/>
      <c r="BP141" s="204"/>
      <c r="BQ141" s="204"/>
      <c r="BR141" s="204"/>
      <c r="BS141" s="204"/>
    </row>
    <row r="142" spans="1:71" ht="12.75" x14ac:dyDescent="0.2">
      <c r="A142" s="220"/>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c r="BC142" s="204"/>
      <c r="BD142" s="204"/>
      <c r="BE142" s="204"/>
      <c r="BF142" s="204"/>
      <c r="BG142" s="204"/>
      <c r="BH142" s="204"/>
      <c r="BI142" s="204"/>
      <c r="BJ142" s="204"/>
      <c r="BK142" s="204"/>
      <c r="BL142" s="204"/>
      <c r="BM142" s="204"/>
      <c r="BN142" s="204"/>
      <c r="BO142" s="204"/>
      <c r="BP142" s="204"/>
      <c r="BQ142" s="204"/>
      <c r="BR142" s="204"/>
      <c r="BS142" s="204"/>
    </row>
    <row r="143" spans="1:71" ht="12.75" x14ac:dyDescent="0.2">
      <c r="A143" s="220"/>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c r="BI143" s="204"/>
      <c r="BJ143" s="204"/>
      <c r="BK143" s="204"/>
      <c r="BL143" s="204"/>
      <c r="BM143" s="204"/>
      <c r="BN143" s="204"/>
      <c r="BO143" s="204"/>
      <c r="BP143" s="204"/>
      <c r="BQ143" s="204"/>
      <c r="BR143" s="204"/>
      <c r="BS143" s="204"/>
    </row>
    <row r="144" spans="1:71" ht="12.75" x14ac:dyDescent="0.2">
      <c r="A144" s="220"/>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c r="BF144" s="204"/>
      <c r="BG144" s="204"/>
      <c r="BH144" s="204"/>
      <c r="BI144" s="204"/>
      <c r="BJ144" s="204"/>
      <c r="BK144" s="204"/>
      <c r="BL144" s="204"/>
      <c r="BM144" s="204"/>
      <c r="BN144" s="204"/>
      <c r="BO144" s="204"/>
      <c r="BP144" s="204"/>
      <c r="BQ144" s="204"/>
      <c r="BR144" s="204"/>
      <c r="BS144" s="204"/>
    </row>
    <row r="145" spans="1:71" ht="12.75" x14ac:dyDescent="0.2">
      <c r="A145" s="220"/>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c r="BI145" s="204"/>
      <c r="BJ145" s="204"/>
      <c r="BK145" s="204"/>
      <c r="BL145" s="204"/>
      <c r="BM145" s="204"/>
      <c r="BN145" s="204"/>
      <c r="BO145" s="204"/>
      <c r="BP145" s="204"/>
      <c r="BQ145" s="204"/>
      <c r="BR145" s="204"/>
      <c r="BS145" s="204"/>
    </row>
    <row r="146" spans="1:71" ht="12.75" x14ac:dyDescent="0.2">
      <c r="A146" s="220"/>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c r="BI146" s="204"/>
      <c r="BJ146" s="204"/>
      <c r="BK146" s="204"/>
      <c r="BL146" s="204"/>
      <c r="BM146" s="204"/>
      <c r="BN146" s="204"/>
      <c r="BO146" s="204"/>
      <c r="BP146" s="204"/>
      <c r="BQ146" s="204"/>
      <c r="BR146" s="204"/>
      <c r="BS146" s="204"/>
    </row>
    <row r="147" spans="1:71" ht="12.75" x14ac:dyDescent="0.2">
      <c r="A147" s="220"/>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c r="BI147" s="204"/>
      <c r="BJ147" s="204"/>
      <c r="BK147" s="204"/>
      <c r="BL147" s="204"/>
      <c r="BM147" s="204"/>
      <c r="BN147" s="204"/>
      <c r="BO147" s="204"/>
      <c r="BP147" s="204"/>
      <c r="BQ147" s="204"/>
      <c r="BR147" s="204"/>
      <c r="BS147" s="204"/>
    </row>
    <row r="148" spans="1:71" ht="12.75" x14ac:dyDescent="0.2">
      <c r="A148" s="220"/>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c r="BI148" s="204"/>
      <c r="BJ148" s="204"/>
      <c r="BK148" s="204"/>
      <c r="BL148" s="204"/>
      <c r="BM148" s="204"/>
      <c r="BN148" s="204"/>
      <c r="BO148" s="204"/>
      <c r="BP148" s="204"/>
      <c r="BQ148" s="204"/>
      <c r="BR148" s="204"/>
      <c r="BS148" s="204"/>
    </row>
    <row r="149" spans="1:71" ht="12.75" x14ac:dyDescent="0.2">
      <c r="A149" s="205"/>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3"/>
      <c r="AR149" s="203"/>
      <c r="AS149" s="203"/>
      <c r="AT149" s="202"/>
      <c r="AU149" s="202"/>
      <c r="AV149" s="202"/>
      <c r="AW149" s="202"/>
      <c r="AX149" s="202"/>
      <c r="AY149" s="202"/>
      <c r="AZ149" s="202"/>
      <c r="BA149" s="202"/>
      <c r="BB149" s="202"/>
      <c r="BC149" s="202"/>
      <c r="BD149" s="202"/>
      <c r="BE149" s="202"/>
      <c r="BF149" s="202"/>
      <c r="BG149" s="202"/>
      <c r="BH149" s="202"/>
      <c r="BI149" s="202"/>
      <c r="BJ149" s="202"/>
      <c r="BK149" s="202"/>
      <c r="BL149" s="202"/>
      <c r="BM149" s="202"/>
      <c r="BN149" s="202"/>
      <c r="BO149" s="202"/>
      <c r="BP149" s="202"/>
      <c r="BQ149" s="202"/>
      <c r="BR149" s="202"/>
      <c r="BS149" s="202"/>
    </row>
    <row r="150" spans="1:71" ht="12.75" x14ac:dyDescent="0.2">
      <c r="A150" s="205"/>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Q150" s="203"/>
      <c r="AR150" s="203"/>
      <c r="AS150" s="203"/>
      <c r="AT150" s="202"/>
      <c r="AU150" s="202"/>
      <c r="AV150" s="202"/>
      <c r="AW150" s="202"/>
      <c r="AX150" s="202"/>
      <c r="AY150" s="202"/>
      <c r="AZ150" s="202"/>
      <c r="BA150" s="202"/>
      <c r="BB150" s="202"/>
      <c r="BC150" s="202"/>
      <c r="BD150" s="202"/>
      <c r="BE150" s="202"/>
      <c r="BF150" s="202"/>
      <c r="BG150" s="202"/>
      <c r="BH150" s="202"/>
      <c r="BI150" s="202"/>
      <c r="BJ150" s="202"/>
      <c r="BK150" s="202"/>
      <c r="BL150" s="202"/>
      <c r="BM150" s="202"/>
      <c r="BN150" s="202"/>
      <c r="BO150" s="202"/>
      <c r="BP150" s="202"/>
      <c r="BQ150" s="202"/>
      <c r="BR150" s="202"/>
      <c r="BS150" s="202"/>
    </row>
    <row r="151" spans="1:71" ht="12.75" x14ac:dyDescent="0.2">
      <c r="A151" s="205"/>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Q151" s="203"/>
      <c r="AR151" s="203"/>
      <c r="AS151" s="203"/>
      <c r="AT151" s="202"/>
      <c r="AU151" s="202"/>
      <c r="AV151" s="202"/>
      <c r="AW151" s="202"/>
      <c r="AX151" s="202"/>
      <c r="AY151" s="202"/>
      <c r="AZ151" s="202"/>
      <c r="BA151" s="202"/>
      <c r="BB151" s="202"/>
      <c r="BC151" s="202"/>
      <c r="BD151" s="202"/>
      <c r="BE151" s="202"/>
      <c r="BF151" s="202"/>
      <c r="BG151" s="202"/>
      <c r="BH151" s="202"/>
      <c r="BI151" s="202"/>
      <c r="BJ151" s="202"/>
      <c r="BK151" s="202"/>
      <c r="BL151" s="202"/>
      <c r="BM151" s="202"/>
      <c r="BN151" s="202"/>
      <c r="BO151" s="202"/>
      <c r="BP151" s="202"/>
      <c r="BQ151" s="202"/>
      <c r="BR151" s="202"/>
      <c r="BS151" s="202"/>
    </row>
    <row r="152" spans="1:71" ht="12.75" x14ac:dyDescent="0.2">
      <c r="A152" s="205"/>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c r="AL152" s="202"/>
      <c r="AM152" s="202"/>
      <c r="AN152" s="202"/>
      <c r="AO152" s="202"/>
      <c r="AP152" s="202"/>
      <c r="AQ152" s="203"/>
      <c r="AR152" s="203"/>
      <c r="AS152" s="203"/>
      <c r="AT152" s="202"/>
      <c r="AU152" s="202"/>
      <c r="AV152" s="202"/>
      <c r="AW152" s="202"/>
      <c r="AX152" s="202"/>
      <c r="AY152" s="202"/>
      <c r="AZ152" s="202"/>
      <c r="BA152" s="202"/>
      <c r="BB152" s="202"/>
      <c r="BC152" s="202"/>
      <c r="BD152" s="202"/>
      <c r="BE152" s="202"/>
      <c r="BF152" s="202"/>
      <c r="BG152" s="202"/>
      <c r="BH152" s="202"/>
      <c r="BI152" s="202"/>
      <c r="BJ152" s="202"/>
      <c r="BK152" s="202"/>
      <c r="BL152" s="202"/>
      <c r="BM152" s="202"/>
      <c r="BN152" s="202"/>
      <c r="BO152" s="202"/>
      <c r="BP152" s="202"/>
      <c r="BQ152" s="202"/>
      <c r="BR152" s="202"/>
      <c r="BS152" s="202"/>
    </row>
    <row r="153" spans="1:71" ht="12.75" x14ac:dyDescent="0.2">
      <c r="A153" s="205"/>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c r="AL153" s="202"/>
      <c r="AM153" s="202"/>
      <c r="AN153" s="202"/>
      <c r="AO153" s="202"/>
      <c r="AP153" s="202"/>
      <c r="AQ153" s="203"/>
      <c r="AR153" s="203"/>
      <c r="AS153" s="203"/>
      <c r="AT153" s="202"/>
      <c r="AU153" s="202"/>
      <c r="AV153" s="202"/>
      <c r="AW153" s="202"/>
      <c r="AX153" s="202"/>
      <c r="AY153" s="202"/>
      <c r="AZ153" s="202"/>
      <c r="BA153" s="202"/>
      <c r="BB153" s="202"/>
      <c r="BC153" s="202"/>
      <c r="BD153" s="202"/>
      <c r="BE153" s="202"/>
      <c r="BF153" s="202"/>
      <c r="BG153" s="202"/>
      <c r="BH153" s="202"/>
      <c r="BI153" s="202"/>
      <c r="BJ153" s="202"/>
      <c r="BK153" s="202"/>
      <c r="BL153" s="202"/>
      <c r="BM153" s="202"/>
      <c r="BN153" s="202"/>
      <c r="BO153" s="202"/>
      <c r="BP153" s="202"/>
      <c r="BQ153" s="202"/>
      <c r="BR153" s="202"/>
      <c r="BS153" s="202"/>
    </row>
    <row r="154" spans="1:71" ht="12.75" x14ac:dyDescent="0.2">
      <c r="A154" s="205"/>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c r="AL154" s="202"/>
      <c r="AM154" s="202"/>
      <c r="AN154" s="202"/>
      <c r="AO154" s="202"/>
      <c r="AP154" s="202"/>
      <c r="AQ154" s="203"/>
      <c r="AR154" s="203"/>
      <c r="AS154" s="203"/>
      <c r="AT154" s="202"/>
      <c r="AU154" s="202"/>
      <c r="AV154" s="202"/>
      <c r="AW154" s="202"/>
      <c r="AX154" s="202"/>
      <c r="AY154" s="202"/>
      <c r="AZ154" s="202"/>
      <c r="BA154" s="202"/>
      <c r="BB154" s="202"/>
      <c r="BC154" s="202"/>
      <c r="BD154" s="202"/>
      <c r="BE154" s="202"/>
      <c r="BF154" s="202"/>
      <c r="BG154" s="202"/>
      <c r="BH154" s="202"/>
      <c r="BI154" s="202"/>
      <c r="BJ154" s="202"/>
      <c r="BK154" s="202"/>
      <c r="BL154" s="202"/>
      <c r="BM154" s="202"/>
      <c r="BN154" s="202"/>
      <c r="BO154" s="202"/>
      <c r="BP154" s="202"/>
      <c r="BQ154" s="202"/>
      <c r="BR154" s="202"/>
      <c r="BS154" s="202"/>
    </row>
    <row r="155" spans="1:71" ht="12.75" x14ac:dyDescent="0.2">
      <c r="A155" s="205"/>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c r="AL155" s="202"/>
      <c r="AM155" s="202"/>
      <c r="AN155" s="202"/>
      <c r="AO155" s="202"/>
      <c r="AP155" s="202"/>
      <c r="AQ155" s="203"/>
      <c r="AR155" s="203"/>
      <c r="AS155" s="203"/>
      <c r="AT155" s="202"/>
      <c r="AU155" s="202"/>
      <c r="AV155" s="202"/>
      <c r="AW155" s="202"/>
      <c r="AX155" s="202"/>
      <c r="AY155" s="202"/>
      <c r="AZ155" s="202"/>
      <c r="BA155" s="202"/>
      <c r="BB155" s="202"/>
      <c r="BC155" s="202"/>
      <c r="BD155" s="202"/>
      <c r="BE155" s="202"/>
      <c r="BF155" s="202"/>
      <c r="BG155" s="202"/>
      <c r="BH155" s="202"/>
      <c r="BI155" s="202"/>
      <c r="BJ155" s="202"/>
      <c r="BK155" s="202"/>
      <c r="BL155" s="202"/>
      <c r="BM155" s="202"/>
      <c r="BN155" s="202"/>
      <c r="BO155" s="202"/>
      <c r="BP155" s="202"/>
      <c r="BQ155" s="202"/>
      <c r="BR155" s="202"/>
      <c r="BS155" s="202"/>
    </row>
    <row r="156" spans="1:71" ht="12.75" x14ac:dyDescent="0.2">
      <c r="A156" s="205"/>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Q156" s="203"/>
      <c r="AR156" s="203"/>
      <c r="AS156" s="203"/>
      <c r="AT156" s="202"/>
      <c r="AU156" s="202"/>
      <c r="AV156" s="202"/>
      <c r="AW156" s="202"/>
      <c r="AX156" s="202"/>
      <c r="AY156" s="202"/>
      <c r="AZ156" s="202"/>
      <c r="BA156" s="202"/>
      <c r="BB156" s="202"/>
      <c r="BC156" s="202"/>
      <c r="BD156" s="202"/>
      <c r="BE156" s="202"/>
      <c r="BF156" s="202"/>
      <c r="BG156" s="202"/>
      <c r="BH156" s="202"/>
      <c r="BI156" s="202"/>
      <c r="BJ156" s="202"/>
      <c r="BK156" s="202"/>
      <c r="BL156" s="202"/>
      <c r="BM156" s="202"/>
      <c r="BN156" s="202"/>
      <c r="BO156" s="202"/>
      <c r="BP156" s="202"/>
      <c r="BQ156" s="202"/>
      <c r="BR156" s="202"/>
      <c r="BS156" s="202"/>
    </row>
    <row r="157" spans="1:71" ht="12.75" x14ac:dyDescent="0.2">
      <c r="A157" s="205"/>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Q157" s="203"/>
      <c r="AR157" s="203"/>
      <c r="AS157" s="203"/>
      <c r="AT157" s="202"/>
      <c r="AU157" s="202"/>
      <c r="AV157" s="202"/>
      <c r="AW157" s="202"/>
      <c r="AX157" s="202"/>
      <c r="AY157" s="202"/>
      <c r="AZ157" s="202"/>
      <c r="BA157" s="202"/>
      <c r="BB157" s="202"/>
      <c r="BC157" s="202"/>
      <c r="BD157" s="202"/>
      <c r="BE157" s="202"/>
      <c r="BF157" s="202"/>
      <c r="BG157" s="202"/>
      <c r="BH157" s="202"/>
      <c r="BI157" s="202"/>
      <c r="BJ157" s="202"/>
      <c r="BK157" s="202"/>
      <c r="BL157" s="202"/>
      <c r="BM157" s="202"/>
      <c r="BN157" s="202"/>
      <c r="BO157" s="202"/>
      <c r="BP157" s="202"/>
      <c r="BQ157" s="202"/>
      <c r="BR157" s="202"/>
      <c r="BS157" s="202"/>
    </row>
    <row r="158" spans="1:71" ht="12.75" x14ac:dyDescent="0.2">
      <c r="A158" s="205"/>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Q158" s="203"/>
      <c r="AR158" s="203"/>
      <c r="AS158" s="203"/>
      <c r="AT158" s="202"/>
      <c r="AU158" s="202"/>
      <c r="AV158" s="202"/>
      <c r="AW158" s="202"/>
      <c r="AX158" s="202"/>
      <c r="AY158" s="202"/>
      <c r="AZ158" s="202"/>
      <c r="BA158" s="202"/>
      <c r="BB158" s="202"/>
      <c r="BC158" s="202"/>
      <c r="BD158" s="202"/>
      <c r="BE158" s="202"/>
      <c r="BF158" s="202"/>
      <c r="BG158" s="202"/>
      <c r="BH158" s="202"/>
      <c r="BI158" s="202"/>
      <c r="BJ158" s="202"/>
      <c r="BK158" s="202"/>
      <c r="BL158" s="202"/>
      <c r="BM158" s="202"/>
      <c r="BN158" s="202"/>
      <c r="BO158" s="202"/>
      <c r="BP158" s="202"/>
      <c r="BQ158" s="202"/>
      <c r="BR158" s="202"/>
      <c r="BS158" s="202"/>
    </row>
    <row r="159" spans="1:71" ht="12.75" x14ac:dyDescent="0.2">
      <c r="A159" s="205"/>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Q159" s="203"/>
      <c r="AR159" s="203"/>
      <c r="AS159" s="203"/>
      <c r="AT159" s="202"/>
      <c r="AU159" s="202"/>
      <c r="AV159" s="202"/>
      <c r="AW159" s="202"/>
      <c r="AX159" s="202"/>
      <c r="AY159" s="202"/>
      <c r="AZ159" s="202"/>
      <c r="BA159" s="202"/>
      <c r="BB159" s="202"/>
      <c r="BC159" s="202"/>
      <c r="BD159" s="202"/>
      <c r="BE159" s="202"/>
      <c r="BF159" s="202"/>
      <c r="BG159" s="202"/>
      <c r="BH159" s="202"/>
      <c r="BI159" s="202"/>
      <c r="BJ159" s="202"/>
      <c r="BK159" s="202"/>
      <c r="BL159" s="202"/>
      <c r="BM159" s="202"/>
      <c r="BN159" s="202"/>
      <c r="BO159" s="202"/>
      <c r="BP159" s="202"/>
      <c r="BQ159" s="202"/>
      <c r="BR159" s="202"/>
      <c r="BS159" s="202"/>
    </row>
    <row r="160" spans="1:71" ht="12.75" x14ac:dyDescent="0.2">
      <c r="A160" s="205"/>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03"/>
      <c r="AR160" s="203"/>
      <c r="AS160" s="203"/>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row>
    <row r="161" spans="1:71" ht="12.75" x14ac:dyDescent="0.2">
      <c r="A161" s="205"/>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Q161" s="203"/>
      <c r="AR161" s="203"/>
      <c r="AS161" s="203"/>
      <c r="AT161" s="202"/>
      <c r="AU161" s="202"/>
      <c r="AV161" s="202"/>
      <c r="AW161" s="202"/>
      <c r="AX161" s="202"/>
      <c r="AY161" s="202"/>
      <c r="AZ161" s="202"/>
      <c r="BA161" s="202"/>
      <c r="BB161" s="202"/>
      <c r="BC161" s="202"/>
      <c r="BD161" s="202"/>
      <c r="BE161" s="202"/>
      <c r="BF161" s="202"/>
      <c r="BG161" s="202"/>
      <c r="BH161" s="202"/>
      <c r="BI161" s="202"/>
      <c r="BJ161" s="202"/>
      <c r="BK161" s="202"/>
      <c r="BL161" s="202"/>
      <c r="BM161" s="202"/>
      <c r="BN161" s="202"/>
      <c r="BO161" s="202"/>
      <c r="BP161" s="202"/>
      <c r="BQ161" s="202"/>
      <c r="BR161" s="202"/>
      <c r="BS161" s="202"/>
    </row>
    <row r="162" spans="1:71" ht="12.75" x14ac:dyDescent="0.2">
      <c r="A162" s="205"/>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Q162" s="203"/>
      <c r="AR162" s="203"/>
      <c r="AS162" s="203"/>
      <c r="AT162" s="202"/>
      <c r="AU162" s="202"/>
      <c r="AV162" s="202"/>
      <c r="AW162" s="202"/>
      <c r="AX162" s="202"/>
      <c r="AY162" s="202"/>
      <c r="AZ162" s="202"/>
      <c r="BA162" s="202"/>
      <c r="BB162" s="202"/>
      <c r="BC162" s="202"/>
      <c r="BD162" s="202"/>
      <c r="BE162" s="202"/>
      <c r="BF162" s="202"/>
      <c r="BG162" s="202"/>
      <c r="BH162" s="202"/>
      <c r="BI162" s="202"/>
      <c r="BJ162" s="202"/>
      <c r="BK162" s="202"/>
      <c r="BL162" s="202"/>
      <c r="BM162" s="202"/>
      <c r="BN162" s="202"/>
      <c r="BO162" s="202"/>
      <c r="BP162" s="202"/>
      <c r="BQ162" s="202"/>
      <c r="BR162" s="202"/>
      <c r="BS162" s="202"/>
    </row>
    <row r="163" spans="1:71" ht="12.75" x14ac:dyDescent="0.2">
      <c r="A163" s="205"/>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Q163" s="203"/>
      <c r="AR163" s="203"/>
      <c r="AS163" s="203"/>
      <c r="AT163" s="202"/>
      <c r="AU163" s="202"/>
      <c r="AV163" s="202"/>
      <c r="AW163" s="202"/>
      <c r="AX163" s="202"/>
      <c r="AY163" s="202"/>
      <c r="AZ163" s="202"/>
      <c r="BA163" s="202"/>
      <c r="BB163" s="202"/>
      <c r="BC163" s="202"/>
      <c r="BD163" s="202"/>
      <c r="BE163" s="202"/>
      <c r="BF163" s="202"/>
      <c r="BG163" s="202"/>
      <c r="BH163" s="202"/>
      <c r="BI163" s="202"/>
      <c r="BJ163" s="202"/>
      <c r="BK163" s="202"/>
      <c r="BL163" s="202"/>
      <c r="BM163" s="202"/>
      <c r="BN163" s="202"/>
      <c r="BO163" s="202"/>
      <c r="BP163" s="202"/>
      <c r="BQ163" s="202"/>
      <c r="BR163" s="202"/>
      <c r="BS163" s="202"/>
    </row>
    <row r="164" spans="1:71" ht="12.75" x14ac:dyDescent="0.2">
      <c r="A164" s="205"/>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Q164" s="203"/>
      <c r="AR164" s="203"/>
      <c r="AS164" s="203"/>
      <c r="AT164" s="202"/>
      <c r="AU164" s="202"/>
      <c r="AV164" s="202"/>
      <c r="AW164" s="202"/>
      <c r="AX164" s="202"/>
      <c r="AY164" s="202"/>
      <c r="AZ164" s="202"/>
      <c r="BA164" s="202"/>
      <c r="BB164" s="202"/>
      <c r="BC164" s="202"/>
      <c r="BD164" s="202"/>
      <c r="BE164" s="202"/>
      <c r="BF164" s="202"/>
      <c r="BG164" s="202"/>
      <c r="BH164" s="202"/>
      <c r="BI164" s="202"/>
      <c r="BJ164" s="202"/>
      <c r="BK164" s="202"/>
      <c r="BL164" s="202"/>
      <c r="BM164" s="202"/>
      <c r="BN164" s="202"/>
      <c r="BO164" s="202"/>
      <c r="BP164" s="202"/>
      <c r="BQ164" s="202"/>
      <c r="BR164" s="202"/>
      <c r="BS164" s="202"/>
    </row>
    <row r="165" spans="1:71" ht="12.75" x14ac:dyDescent="0.2">
      <c r="A165" s="205"/>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Q165" s="203"/>
      <c r="AR165" s="203"/>
      <c r="AS165" s="203"/>
      <c r="AT165" s="202"/>
      <c r="AU165" s="202"/>
      <c r="AV165" s="202"/>
      <c r="AW165" s="202"/>
      <c r="AX165" s="202"/>
      <c r="AY165" s="202"/>
      <c r="AZ165" s="202"/>
      <c r="BA165" s="202"/>
      <c r="BB165" s="202"/>
      <c r="BC165" s="202"/>
      <c r="BD165" s="202"/>
      <c r="BE165" s="202"/>
      <c r="BF165" s="202"/>
      <c r="BG165" s="202"/>
      <c r="BH165" s="202"/>
      <c r="BI165" s="202"/>
      <c r="BJ165" s="202"/>
      <c r="BK165" s="202"/>
      <c r="BL165" s="202"/>
      <c r="BM165" s="202"/>
      <c r="BN165" s="202"/>
      <c r="BO165" s="202"/>
      <c r="BP165" s="202"/>
      <c r="BQ165" s="202"/>
      <c r="BR165" s="202"/>
      <c r="BS165" s="202"/>
    </row>
    <row r="166" spans="1:71" ht="12.75" x14ac:dyDescent="0.2">
      <c r="A166" s="205"/>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Q166" s="203"/>
      <c r="AR166" s="203"/>
      <c r="AS166" s="203"/>
      <c r="AT166" s="202"/>
      <c r="AU166" s="202"/>
      <c r="AV166" s="202"/>
      <c r="AW166" s="202"/>
      <c r="AX166" s="202"/>
      <c r="AY166" s="202"/>
      <c r="AZ166" s="202"/>
      <c r="BA166" s="202"/>
      <c r="BB166" s="202"/>
      <c r="BC166" s="202"/>
      <c r="BD166" s="202"/>
      <c r="BE166" s="202"/>
      <c r="BF166" s="202"/>
      <c r="BG166" s="202"/>
      <c r="BH166" s="202"/>
      <c r="BI166" s="202"/>
      <c r="BJ166" s="202"/>
      <c r="BK166" s="202"/>
      <c r="BL166" s="202"/>
      <c r="BM166" s="202"/>
      <c r="BN166" s="202"/>
      <c r="BO166" s="202"/>
      <c r="BP166" s="202"/>
      <c r="BQ166" s="202"/>
      <c r="BR166" s="202"/>
      <c r="BS166" s="202"/>
    </row>
    <row r="167" spans="1:71" ht="12.75" x14ac:dyDescent="0.2">
      <c r="A167" s="205"/>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Q167" s="203"/>
      <c r="AR167" s="203"/>
      <c r="AS167" s="203"/>
      <c r="AT167" s="202"/>
      <c r="AU167" s="202"/>
      <c r="AV167" s="202"/>
      <c r="AW167" s="202"/>
      <c r="AX167" s="202"/>
      <c r="AY167" s="202"/>
      <c r="AZ167" s="202"/>
      <c r="BA167" s="202"/>
      <c r="BB167" s="202"/>
      <c r="BC167" s="202"/>
      <c r="BD167" s="202"/>
      <c r="BE167" s="202"/>
      <c r="BF167" s="202"/>
      <c r="BG167" s="202"/>
      <c r="BH167" s="202"/>
      <c r="BI167" s="202"/>
      <c r="BJ167" s="202"/>
      <c r="BK167" s="202"/>
      <c r="BL167" s="202"/>
      <c r="BM167" s="202"/>
      <c r="BN167" s="202"/>
      <c r="BO167" s="202"/>
      <c r="BP167" s="202"/>
      <c r="BQ167" s="202"/>
      <c r="BR167" s="202"/>
      <c r="BS167" s="202"/>
    </row>
    <row r="168" spans="1:71" ht="12.75" x14ac:dyDescent="0.2">
      <c r="A168" s="205"/>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Q168" s="203"/>
      <c r="AR168" s="203"/>
      <c r="AS168" s="203"/>
      <c r="AT168" s="202"/>
      <c r="AU168" s="202"/>
      <c r="AV168" s="202"/>
      <c r="AW168" s="202"/>
      <c r="AX168" s="202"/>
      <c r="AY168" s="202"/>
      <c r="AZ168" s="202"/>
      <c r="BA168" s="202"/>
      <c r="BB168" s="202"/>
      <c r="BC168" s="202"/>
      <c r="BD168" s="202"/>
      <c r="BE168" s="202"/>
      <c r="BF168" s="202"/>
      <c r="BG168" s="202"/>
      <c r="BH168" s="202"/>
      <c r="BI168" s="202"/>
      <c r="BJ168" s="202"/>
      <c r="BK168" s="202"/>
      <c r="BL168" s="202"/>
      <c r="BM168" s="202"/>
      <c r="BN168" s="202"/>
      <c r="BO168" s="202"/>
      <c r="BP168" s="202"/>
      <c r="BQ168" s="202"/>
      <c r="BR168" s="202"/>
      <c r="BS168" s="202"/>
    </row>
    <row r="169" spans="1:71" ht="12.75" x14ac:dyDescent="0.2">
      <c r="A169" s="205"/>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Q169" s="203"/>
      <c r="AR169" s="203"/>
      <c r="AS169" s="203"/>
      <c r="AT169" s="202"/>
      <c r="AU169" s="202"/>
      <c r="AV169" s="202"/>
      <c r="AW169" s="202"/>
      <c r="AX169" s="202"/>
      <c r="AY169" s="202"/>
      <c r="AZ169" s="202"/>
      <c r="BA169" s="202"/>
      <c r="BB169" s="202"/>
      <c r="BC169" s="202"/>
      <c r="BD169" s="202"/>
      <c r="BE169" s="202"/>
      <c r="BF169" s="202"/>
      <c r="BG169" s="202"/>
      <c r="BH169" s="202"/>
      <c r="BI169" s="202"/>
      <c r="BJ169" s="202"/>
      <c r="BK169" s="202"/>
      <c r="BL169" s="202"/>
      <c r="BM169" s="202"/>
      <c r="BN169" s="202"/>
      <c r="BO169" s="202"/>
      <c r="BP169" s="202"/>
      <c r="BQ169" s="202"/>
      <c r="BR169" s="202"/>
      <c r="BS169" s="202"/>
    </row>
    <row r="170" spans="1:71" ht="12.75" x14ac:dyDescent="0.2">
      <c r="A170" s="205"/>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Q170" s="203"/>
      <c r="AR170" s="203"/>
      <c r="AS170" s="203"/>
      <c r="AT170" s="202"/>
      <c r="AU170" s="202"/>
      <c r="AV170" s="202"/>
      <c r="AW170" s="202"/>
      <c r="AX170" s="202"/>
      <c r="AY170" s="202"/>
      <c r="AZ170" s="202"/>
      <c r="BA170" s="202"/>
      <c r="BB170" s="202"/>
      <c r="BC170" s="202"/>
      <c r="BD170" s="202"/>
      <c r="BE170" s="202"/>
      <c r="BF170" s="202"/>
      <c r="BG170" s="202"/>
      <c r="BH170" s="202"/>
      <c r="BI170" s="202"/>
      <c r="BJ170" s="202"/>
      <c r="BK170" s="202"/>
      <c r="BL170" s="202"/>
      <c r="BM170" s="202"/>
      <c r="BN170" s="202"/>
      <c r="BO170" s="202"/>
      <c r="BP170" s="202"/>
      <c r="BQ170" s="202"/>
      <c r="BR170" s="202"/>
      <c r="BS170" s="202"/>
    </row>
    <row r="171" spans="1:71" ht="12.75" x14ac:dyDescent="0.2">
      <c r="A171" s="205"/>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Q171" s="203"/>
      <c r="AR171" s="203"/>
      <c r="AS171" s="203"/>
      <c r="AT171" s="202"/>
      <c r="AU171" s="202"/>
      <c r="AV171" s="202"/>
      <c r="AW171" s="202"/>
      <c r="AX171" s="202"/>
      <c r="AY171" s="202"/>
      <c r="AZ171" s="202"/>
      <c r="BA171" s="202"/>
      <c r="BB171" s="202"/>
      <c r="BC171" s="202"/>
      <c r="BD171" s="202"/>
      <c r="BE171" s="202"/>
      <c r="BF171" s="202"/>
      <c r="BG171" s="202"/>
      <c r="BH171" s="202"/>
      <c r="BI171" s="202"/>
      <c r="BJ171" s="202"/>
      <c r="BK171" s="202"/>
      <c r="BL171" s="202"/>
      <c r="BM171" s="202"/>
      <c r="BN171" s="202"/>
      <c r="BO171" s="202"/>
      <c r="BP171" s="202"/>
      <c r="BQ171" s="202"/>
      <c r="BR171" s="202"/>
      <c r="BS171" s="202"/>
    </row>
    <row r="172" spans="1:71" ht="12.75" x14ac:dyDescent="0.2">
      <c r="A172" s="205"/>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3"/>
      <c r="AR172" s="203"/>
      <c r="AS172" s="203"/>
      <c r="AT172" s="202"/>
      <c r="AU172" s="202"/>
      <c r="AV172" s="202"/>
      <c r="AW172" s="202"/>
      <c r="AX172" s="202"/>
      <c r="AY172" s="202"/>
      <c r="AZ172" s="202"/>
      <c r="BA172" s="202"/>
      <c r="BB172" s="202"/>
      <c r="BC172" s="202"/>
      <c r="BD172" s="202"/>
      <c r="BE172" s="202"/>
      <c r="BF172" s="202"/>
      <c r="BG172" s="202"/>
      <c r="BH172" s="202"/>
      <c r="BI172" s="202"/>
      <c r="BJ172" s="202"/>
      <c r="BK172" s="202"/>
      <c r="BL172" s="202"/>
      <c r="BM172" s="202"/>
      <c r="BN172" s="202"/>
      <c r="BO172" s="202"/>
      <c r="BP172" s="202"/>
      <c r="BQ172" s="202"/>
      <c r="BR172" s="202"/>
      <c r="BS172" s="202"/>
    </row>
    <row r="173" spans="1:71" ht="12.75" x14ac:dyDescent="0.2">
      <c r="A173" s="205"/>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3"/>
      <c r="AR173" s="203"/>
      <c r="AS173" s="203"/>
      <c r="AT173" s="202"/>
      <c r="AU173" s="202"/>
      <c r="AV173" s="202"/>
      <c r="AW173" s="202"/>
      <c r="AX173" s="202"/>
      <c r="AY173" s="202"/>
      <c r="AZ173" s="202"/>
      <c r="BA173" s="202"/>
      <c r="BB173" s="202"/>
      <c r="BC173" s="202"/>
      <c r="BD173" s="202"/>
      <c r="BE173" s="202"/>
      <c r="BF173" s="202"/>
      <c r="BG173" s="202"/>
      <c r="BH173" s="202"/>
      <c r="BI173" s="202"/>
      <c r="BJ173" s="202"/>
      <c r="BK173" s="202"/>
      <c r="BL173" s="202"/>
      <c r="BM173" s="202"/>
      <c r="BN173" s="202"/>
      <c r="BO173" s="202"/>
      <c r="BP173" s="202"/>
      <c r="BQ173" s="202"/>
      <c r="BR173" s="202"/>
      <c r="BS173" s="202"/>
    </row>
    <row r="174" spans="1:71" ht="12.75" x14ac:dyDescent="0.2">
      <c r="A174" s="205"/>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Q174" s="203"/>
      <c r="AR174" s="203"/>
      <c r="AS174" s="203"/>
      <c r="AT174" s="202"/>
      <c r="AU174" s="202"/>
      <c r="AV174" s="202"/>
      <c r="AW174" s="202"/>
      <c r="AX174" s="202"/>
      <c r="AY174" s="202"/>
      <c r="AZ174" s="202"/>
      <c r="BA174" s="202"/>
      <c r="BB174" s="202"/>
      <c r="BC174" s="202"/>
      <c r="BD174" s="202"/>
      <c r="BE174" s="202"/>
      <c r="BF174" s="202"/>
      <c r="BG174" s="202"/>
      <c r="BH174" s="202"/>
      <c r="BI174" s="202"/>
      <c r="BJ174" s="202"/>
      <c r="BK174" s="202"/>
      <c r="BL174" s="202"/>
      <c r="BM174" s="202"/>
      <c r="BN174" s="202"/>
      <c r="BO174" s="202"/>
      <c r="BP174" s="202"/>
      <c r="BQ174" s="202"/>
      <c r="BR174" s="202"/>
      <c r="BS174" s="202"/>
    </row>
    <row r="175" spans="1:71" ht="12.75" x14ac:dyDescent="0.2">
      <c r="A175" s="205"/>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Q175" s="203"/>
      <c r="AR175" s="203"/>
      <c r="AS175" s="203"/>
      <c r="AT175" s="202"/>
      <c r="AU175" s="202"/>
      <c r="AV175" s="202"/>
      <c r="AW175" s="202"/>
      <c r="AX175" s="202"/>
      <c r="AY175" s="202"/>
      <c r="AZ175" s="202"/>
      <c r="BA175" s="202"/>
      <c r="BB175" s="202"/>
      <c r="BC175" s="202"/>
      <c r="BD175" s="202"/>
      <c r="BE175" s="202"/>
      <c r="BF175" s="202"/>
      <c r="BG175" s="202"/>
      <c r="BH175" s="202"/>
      <c r="BI175" s="202"/>
      <c r="BJ175" s="202"/>
      <c r="BK175" s="202"/>
      <c r="BL175" s="202"/>
      <c r="BM175" s="202"/>
      <c r="BN175" s="202"/>
      <c r="BO175" s="202"/>
      <c r="BP175" s="202"/>
      <c r="BQ175" s="202"/>
      <c r="BR175" s="202"/>
      <c r="BS175" s="202"/>
    </row>
    <row r="176" spans="1:71" ht="12.75" x14ac:dyDescent="0.2">
      <c r="A176" s="205"/>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Q176" s="203"/>
      <c r="AR176" s="203"/>
      <c r="AS176" s="203"/>
      <c r="AT176" s="202"/>
      <c r="AU176" s="202"/>
      <c r="AV176" s="202"/>
      <c r="AW176" s="202"/>
      <c r="AX176" s="202"/>
      <c r="AY176" s="202"/>
      <c r="AZ176" s="202"/>
      <c r="BA176" s="202"/>
      <c r="BB176" s="202"/>
      <c r="BC176" s="202"/>
      <c r="BD176" s="202"/>
      <c r="BE176" s="202"/>
      <c r="BF176" s="202"/>
      <c r="BG176" s="202"/>
      <c r="BH176" s="202"/>
      <c r="BI176" s="202"/>
      <c r="BJ176" s="202"/>
      <c r="BK176" s="202"/>
      <c r="BL176" s="202"/>
      <c r="BM176" s="202"/>
      <c r="BN176" s="202"/>
      <c r="BO176" s="202"/>
      <c r="BP176" s="202"/>
      <c r="BQ176" s="202"/>
      <c r="BR176" s="202"/>
      <c r="BS176" s="202"/>
    </row>
    <row r="177" spans="1:71" ht="12.75" x14ac:dyDescent="0.2">
      <c r="A177" s="205"/>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Q177" s="203"/>
      <c r="AR177" s="203"/>
      <c r="AS177" s="203"/>
      <c r="AT177" s="202"/>
      <c r="AU177" s="202"/>
      <c r="AV177" s="202"/>
      <c r="AW177" s="202"/>
      <c r="AX177" s="202"/>
      <c r="AY177" s="202"/>
      <c r="AZ177" s="202"/>
      <c r="BA177" s="202"/>
      <c r="BB177" s="202"/>
      <c r="BC177" s="202"/>
      <c r="BD177" s="202"/>
      <c r="BE177" s="202"/>
      <c r="BF177" s="202"/>
      <c r="BG177" s="202"/>
      <c r="BH177" s="202"/>
      <c r="BI177" s="202"/>
      <c r="BJ177" s="202"/>
      <c r="BK177" s="202"/>
      <c r="BL177" s="202"/>
      <c r="BM177" s="202"/>
      <c r="BN177" s="202"/>
      <c r="BO177" s="202"/>
      <c r="BP177" s="202"/>
      <c r="BQ177" s="202"/>
      <c r="BR177" s="202"/>
      <c r="BS177" s="202"/>
    </row>
    <row r="178" spans="1:71" ht="12.75" x14ac:dyDescent="0.2">
      <c r="A178" s="205"/>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Q178" s="203"/>
      <c r="AR178" s="203"/>
      <c r="AS178" s="203"/>
      <c r="AT178" s="202"/>
      <c r="AU178" s="202"/>
      <c r="AV178" s="202"/>
      <c r="AW178" s="202"/>
      <c r="AX178" s="202"/>
      <c r="AY178" s="202"/>
      <c r="AZ178" s="202"/>
      <c r="BA178" s="202"/>
      <c r="BB178" s="202"/>
      <c r="BC178" s="202"/>
      <c r="BD178" s="202"/>
      <c r="BE178" s="202"/>
      <c r="BF178" s="202"/>
      <c r="BG178" s="202"/>
      <c r="BH178" s="202"/>
      <c r="BI178" s="202"/>
      <c r="BJ178" s="202"/>
      <c r="BK178" s="202"/>
      <c r="BL178" s="202"/>
      <c r="BM178" s="202"/>
      <c r="BN178" s="202"/>
      <c r="BO178" s="202"/>
      <c r="BP178" s="202"/>
      <c r="BQ178" s="202"/>
      <c r="BR178" s="202"/>
      <c r="BS178" s="202"/>
    </row>
    <row r="179" spans="1:71" ht="12.75" x14ac:dyDescent="0.2">
      <c r="A179" s="205"/>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Q179" s="203"/>
      <c r="AR179" s="203"/>
      <c r="AS179" s="203"/>
      <c r="AT179" s="202"/>
      <c r="AU179" s="202"/>
      <c r="AV179" s="202"/>
      <c r="AW179" s="202"/>
      <c r="AX179" s="202"/>
      <c r="AY179" s="202"/>
      <c r="AZ179" s="202"/>
      <c r="BA179" s="202"/>
      <c r="BB179" s="202"/>
      <c r="BC179" s="202"/>
      <c r="BD179" s="202"/>
      <c r="BE179" s="202"/>
      <c r="BF179" s="202"/>
      <c r="BG179" s="202"/>
      <c r="BH179" s="202"/>
      <c r="BI179" s="202"/>
      <c r="BJ179" s="202"/>
      <c r="BK179" s="202"/>
      <c r="BL179" s="202"/>
      <c r="BM179" s="202"/>
      <c r="BN179" s="202"/>
      <c r="BO179" s="202"/>
      <c r="BP179" s="202"/>
      <c r="BQ179" s="202"/>
      <c r="BR179" s="202"/>
      <c r="BS179" s="202"/>
    </row>
    <row r="180" spans="1:71" ht="12.75" x14ac:dyDescent="0.2">
      <c r="A180" s="205"/>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Q180" s="203"/>
      <c r="AR180" s="203"/>
      <c r="AS180" s="203"/>
      <c r="AT180" s="202"/>
      <c r="AU180" s="202"/>
      <c r="AV180" s="202"/>
      <c r="AW180" s="202"/>
      <c r="AX180" s="202"/>
      <c r="AY180" s="202"/>
      <c r="AZ180" s="202"/>
      <c r="BA180" s="202"/>
      <c r="BB180" s="202"/>
      <c r="BC180" s="202"/>
      <c r="BD180" s="202"/>
      <c r="BE180" s="202"/>
      <c r="BF180" s="202"/>
      <c r="BG180" s="202"/>
      <c r="BH180" s="202"/>
      <c r="BI180" s="202"/>
      <c r="BJ180" s="202"/>
      <c r="BK180" s="202"/>
      <c r="BL180" s="202"/>
      <c r="BM180" s="202"/>
      <c r="BN180" s="202"/>
      <c r="BO180" s="202"/>
      <c r="BP180" s="202"/>
      <c r="BQ180" s="202"/>
      <c r="BR180" s="202"/>
      <c r="BS180" s="202"/>
    </row>
    <row r="181" spans="1:71" ht="12.75" x14ac:dyDescent="0.2">
      <c r="A181" s="205"/>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Q181" s="203"/>
      <c r="AR181" s="203"/>
      <c r="AS181" s="203"/>
      <c r="AT181" s="202"/>
      <c r="AU181" s="202"/>
      <c r="AV181" s="202"/>
      <c r="AW181" s="202"/>
      <c r="AX181" s="202"/>
      <c r="AY181" s="202"/>
      <c r="AZ181" s="202"/>
      <c r="BA181" s="202"/>
      <c r="BB181" s="202"/>
      <c r="BC181" s="202"/>
      <c r="BD181" s="202"/>
      <c r="BE181" s="202"/>
      <c r="BF181" s="202"/>
      <c r="BG181" s="202"/>
      <c r="BH181" s="202"/>
      <c r="BI181" s="202"/>
      <c r="BJ181" s="202"/>
      <c r="BK181" s="202"/>
      <c r="BL181" s="202"/>
      <c r="BM181" s="202"/>
      <c r="BN181" s="202"/>
      <c r="BO181" s="202"/>
      <c r="BP181" s="202"/>
      <c r="BQ181" s="202"/>
      <c r="BR181" s="202"/>
      <c r="BS181" s="202"/>
    </row>
    <row r="182" spans="1:71" ht="12.75" x14ac:dyDescent="0.2">
      <c r="A182" s="205"/>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3"/>
      <c r="AR182" s="203"/>
      <c r="AS182" s="203"/>
      <c r="AT182" s="202"/>
      <c r="AU182" s="202"/>
      <c r="AV182" s="202"/>
      <c r="AW182" s="202"/>
      <c r="AX182" s="202"/>
      <c r="AY182" s="202"/>
      <c r="AZ182" s="202"/>
      <c r="BA182" s="202"/>
      <c r="BB182" s="202"/>
      <c r="BC182" s="202"/>
      <c r="BD182" s="202"/>
      <c r="BE182" s="202"/>
      <c r="BF182" s="202"/>
      <c r="BG182" s="202"/>
      <c r="BH182" s="202"/>
      <c r="BI182" s="202"/>
      <c r="BJ182" s="202"/>
      <c r="BK182" s="202"/>
      <c r="BL182" s="202"/>
      <c r="BM182" s="202"/>
      <c r="BN182" s="202"/>
      <c r="BO182" s="202"/>
      <c r="BP182" s="202"/>
      <c r="BQ182" s="202"/>
      <c r="BR182" s="202"/>
      <c r="BS182" s="202"/>
    </row>
    <row r="183" spans="1:71" ht="12.75" x14ac:dyDescent="0.2">
      <c r="A183" s="205"/>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Q183" s="203"/>
      <c r="AR183" s="203"/>
      <c r="AS183" s="203"/>
      <c r="AT183" s="202"/>
      <c r="AU183" s="202"/>
      <c r="AV183" s="202"/>
      <c r="AW183" s="202"/>
      <c r="AX183" s="202"/>
      <c r="AY183" s="202"/>
      <c r="AZ183" s="202"/>
      <c r="BA183" s="202"/>
      <c r="BB183" s="202"/>
      <c r="BC183" s="202"/>
      <c r="BD183" s="202"/>
      <c r="BE183" s="202"/>
      <c r="BF183" s="202"/>
      <c r="BG183" s="202"/>
      <c r="BH183" s="202"/>
      <c r="BI183" s="202"/>
      <c r="BJ183" s="202"/>
      <c r="BK183" s="202"/>
      <c r="BL183" s="202"/>
      <c r="BM183" s="202"/>
      <c r="BN183" s="202"/>
      <c r="BO183" s="202"/>
      <c r="BP183" s="202"/>
      <c r="BQ183" s="202"/>
      <c r="BR183" s="202"/>
      <c r="BS183" s="202"/>
    </row>
    <row r="184" spans="1:71" ht="12.75" x14ac:dyDescent="0.2">
      <c r="A184" s="205"/>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Q184" s="203"/>
      <c r="AR184" s="203"/>
      <c r="AS184" s="203"/>
      <c r="AT184" s="202"/>
      <c r="AU184" s="202"/>
      <c r="AV184" s="202"/>
      <c r="AW184" s="202"/>
      <c r="AX184" s="202"/>
      <c r="AY184" s="202"/>
      <c r="AZ184" s="202"/>
      <c r="BA184" s="202"/>
      <c r="BB184" s="202"/>
      <c r="BC184" s="202"/>
      <c r="BD184" s="202"/>
      <c r="BE184" s="202"/>
      <c r="BF184" s="202"/>
      <c r="BG184" s="202"/>
      <c r="BH184" s="202"/>
      <c r="BI184" s="202"/>
      <c r="BJ184" s="202"/>
      <c r="BK184" s="202"/>
      <c r="BL184" s="202"/>
      <c r="BM184" s="202"/>
      <c r="BN184" s="202"/>
      <c r="BO184" s="202"/>
      <c r="BP184" s="202"/>
      <c r="BQ184" s="202"/>
      <c r="BR184" s="202"/>
      <c r="BS184" s="202"/>
    </row>
    <row r="185" spans="1:71" ht="12.75" x14ac:dyDescent="0.2">
      <c r="A185" s="205"/>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3"/>
      <c r="AR185" s="203"/>
      <c r="AS185" s="203"/>
      <c r="AT185" s="202"/>
      <c r="AU185" s="202"/>
      <c r="AV185" s="202"/>
      <c r="AW185" s="202"/>
      <c r="AX185" s="202"/>
      <c r="AY185" s="202"/>
      <c r="AZ185" s="202"/>
      <c r="BA185" s="202"/>
      <c r="BB185" s="202"/>
      <c r="BC185" s="202"/>
      <c r="BD185" s="202"/>
      <c r="BE185" s="202"/>
      <c r="BF185" s="202"/>
      <c r="BG185" s="202"/>
      <c r="BH185" s="202"/>
      <c r="BI185" s="202"/>
      <c r="BJ185" s="202"/>
      <c r="BK185" s="202"/>
      <c r="BL185" s="202"/>
      <c r="BM185" s="202"/>
      <c r="BN185" s="202"/>
      <c r="BO185" s="202"/>
      <c r="BP185" s="202"/>
      <c r="BQ185" s="202"/>
      <c r="BR185" s="202"/>
      <c r="BS185" s="202"/>
    </row>
    <row r="186" spans="1:71" ht="12.75" x14ac:dyDescent="0.2">
      <c r="A186" s="205"/>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Q186" s="203"/>
      <c r="AR186" s="203"/>
      <c r="AS186" s="203"/>
      <c r="AT186" s="202"/>
      <c r="AU186" s="202"/>
      <c r="AV186" s="202"/>
      <c r="AW186" s="202"/>
      <c r="AX186" s="202"/>
      <c r="AY186" s="202"/>
      <c r="AZ186" s="202"/>
      <c r="BA186" s="202"/>
      <c r="BB186" s="202"/>
      <c r="BC186" s="202"/>
      <c r="BD186" s="202"/>
      <c r="BE186" s="202"/>
      <c r="BF186" s="202"/>
      <c r="BG186" s="202"/>
      <c r="BH186" s="202"/>
      <c r="BI186" s="202"/>
      <c r="BJ186" s="202"/>
      <c r="BK186" s="202"/>
      <c r="BL186" s="202"/>
      <c r="BM186" s="202"/>
      <c r="BN186" s="202"/>
      <c r="BO186" s="202"/>
      <c r="BP186" s="202"/>
      <c r="BQ186" s="202"/>
      <c r="BR186" s="202"/>
      <c r="BS186" s="202"/>
    </row>
    <row r="187" spans="1:71" ht="12.75" x14ac:dyDescent="0.2">
      <c r="A187" s="205"/>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Q187" s="203"/>
      <c r="AR187" s="203"/>
      <c r="AS187" s="203"/>
      <c r="AT187" s="202"/>
      <c r="AU187" s="202"/>
      <c r="AV187" s="202"/>
      <c r="AW187" s="202"/>
      <c r="AX187" s="202"/>
      <c r="AY187" s="202"/>
      <c r="AZ187" s="202"/>
      <c r="BA187" s="202"/>
      <c r="BB187" s="202"/>
      <c r="BC187" s="202"/>
      <c r="BD187" s="202"/>
      <c r="BE187" s="202"/>
      <c r="BF187" s="202"/>
      <c r="BG187" s="202"/>
      <c r="BH187" s="202"/>
      <c r="BI187" s="202"/>
      <c r="BJ187" s="202"/>
      <c r="BK187" s="202"/>
      <c r="BL187" s="202"/>
      <c r="BM187" s="202"/>
      <c r="BN187" s="202"/>
      <c r="BO187" s="202"/>
      <c r="BP187" s="202"/>
      <c r="BQ187" s="202"/>
      <c r="BR187" s="202"/>
      <c r="BS187" s="202"/>
    </row>
    <row r="188" spans="1:71" ht="12.75" x14ac:dyDescent="0.2">
      <c r="A188" s="205"/>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Q188" s="203"/>
      <c r="AR188" s="203"/>
      <c r="AS188" s="203"/>
      <c r="AT188" s="202"/>
      <c r="AU188" s="202"/>
      <c r="AV188" s="202"/>
      <c r="AW188" s="202"/>
      <c r="AX188" s="202"/>
      <c r="AY188" s="202"/>
      <c r="AZ188" s="202"/>
      <c r="BA188" s="202"/>
      <c r="BB188" s="202"/>
      <c r="BC188" s="202"/>
      <c r="BD188" s="202"/>
      <c r="BE188" s="202"/>
      <c r="BF188" s="202"/>
      <c r="BG188" s="202"/>
      <c r="BH188" s="202"/>
      <c r="BI188" s="202"/>
      <c r="BJ188" s="202"/>
      <c r="BK188" s="202"/>
      <c r="BL188" s="202"/>
      <c r="BM188" s="202"/>
      <c r="BN188" s="202"/>
      <c r="BO188" s="202"/>
      <c r="BP188" s="202"/>
      <c r="BQ188" s="202"/>
      <c r="BR188" s="202"/>
      <c r="BS188" s="202"/>
    </row>
    <row r="189" spans="1:71" ht="12.75" x14ac:dyDescent="0.2">
      <c r="A189" s="205"/>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Q189" s="203"/>
      <c r="AR189" s="203"/>
      <c r="AS189" s="203"/>
      <c r="AT189" s="202"/>
      <c r="AU189" s="202"/>
      <c r="AV189" s="202"/>
      <c r="AW189" s="202"/>
      <c r="AX189" s="202"/>
      <c r="AY189" s="202"/>
      <c r="AZ189" s="202"/>
      <c r="BA189" s="202"/>
      <c r="BB189" s="202"/>
      <c r="BC189" s="202"/>
      <c r="BD189" s="202"/>
      <c r="BE189" s="202"/>
      <c r="BF189" s="202"/>
      <c r="BG189" s="202"/>
      <c r="BH189" s="202"/>
      <c r="BI189" s="202"/>
      <c r="BJ189" s="202"/>
      <c r="BK189" s="202"/>
      <c r="BL189" s="202"/>
      <c r="BM189" s="202"/>
      <c r="BN189" s="202"/>
      <c r="BO189" s="202"/>
      <c r="BP189" s="202"/>
      <c r="BQ189" s="202"/>
      <c r="BR189" s="202"/>
      <c r="BS189" s="202"/>
    </row>
    <row r="190" spans="1:71" ht="12.75" x14ac:dyDescent="0.2">
      <c r="A190" s="205"/>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Q190" s="203"/>
      <c r="AR190" s="203"/>
      <c r="AS190" s="203"/>
      <c r="AT190" s="202"/>
      <c r="AU190" s="202"/>
      <c r="AV190" s="202"/>
      <c r="AW190" s="202"/>
      <c r="AX190" s="202"/>
      <c r="AY190" s="202"/>
      <c r="AZ190" s="202"/>
      <c r="BA190" s="202"/>
      <c r="BB190" s="202"/>
      <c r="BC190" s="202"/>
      <c r="BD190" s="202"/>
      <c r="BE190" s="202"/>
      <c r="BF190" s="202"/>
      <c r="BG190" s="202"/>
      <c r="BH190" s="202"/>
      <c r="BI190" s="202"/>
      <c r="BJ190" s="202"/>
      <c r="BK190" s="202"/>
      <c r="BL190" s="202"/>
      <c r="BM190" s="202"/>
      <c r="BN190" s="202"/>
      <c r="BO190" s="202"/>
      <c r="BP190" s="202"/>
      <c r="BQ190" s="202"/>
      <c r="BR190" s="202"/>
      <c r="BS190" s="202"/>
    </row>
    <row r="191" spans="1:71" ht="12.75" x14ac:dyDescent="0.2">
      <c r="A191" s="205"/>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Q191" s="203"/>
      <c r="AR191" s="203"/>
      <c r="AS191" s="203"/>
      <c r="AT191" s="202"/>
      <c r="AU191" s="202"/>
      <c r="AV191" s="202"/>
      <c r="AW191" s="202"/>
      <c r="AX191" s="202"/>
      <c r="AY191" s="202"/>
      <c r="AZ191" s="202"/>
      <c r="BA191" s="202"/>
      <c r="BB191" s="202"/>
      <c r="BC191" s="202"/>
      <c r="BD191" s="202"/>
      <c r="BE191" s="202"/>
      <c r="BF191" s="202"/>
      <c r="BG191" s="202"/>
      <c r="BH191" s="202"/>
      <c r="BI191" s="202"/>
      <c r="BJ191" s="202"/>
      <c r="BK191" s="202"/>
      <c r="BL191" s="202"/>
      <c r="BM191" s="202"/>
      <c r="BN191" s="202"/>
      <c r="BO191" s="202"/>
      <c r="BP191" s="202"/>
      <c r="BQ191" s="202"/>
      <c r="BR191" s="202"/>
      <c r="BS191" s="202"/>
    </row>
    <row r="192" spans="1:71" ht="12.75" x14ac:dyDescent="0.2">
      <c r="A192" s="205"/>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Q192" s="203"/>
      <c r="AR192" s="203"/>
      <c r="AS192" s="203"/>
      <c r="AT192" s="202"/>
      <c r="AU192" s="202"/>
      <c r="AV192" s="202"/>
      <c r="AW192" s="202"/>
      <c r="AX192" s="202"/>
      <c r="AY192" s="202"/>
      <c r="AZ192" s="202"/>
      <c r="BA192" s="202"/>
      <c r="BB192" s="202"/>
      <c r="BC192" s="202"/>
      <c r="BD192" s="202"/>
      <c r="BE192" s="202"/>
      <c r="BF192" s="202"/>
      <c r="BG192" s="202"/>
      <c r="BH192" s="202"/>
      <c r="BI192" s="202"/>
      <c r="BJ192" s="202"/>
      <c r="BK192" s="202"/>
      <c r="BL192" s="202"/>
      <c r="BM192" s="202"/>
      <c r="BN192" s="202"/>
      <c r="BO192" s="202"/>
      <c r="BP192" s="202"/>
      <c r="BQ192" s="202"/>
      <c r="BR192" s="202"/>
      <c r="BS192" s="202"/>
    </row>
    <row r="193" spans="1:71" ht="12.75" x14ac:dyDescent="0.2">
      <c r="A193" s="205"/>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Q193" s="203"/>
      <c r="AR193" s="203"/>
      <c r="AS193" s="203"/>
      <c r="AT193" s="202"/>
      <c r="AU193" s="202"/>
      <c r="AV193" s="202"/>
      <c r="AW193" s="202"/>
      <c r="AX193" s="202"/>
      <c r="AY193" s="202"/>
      <c r="AZ193" s="202"/>
      <c r="BA193" s="202"/>
      <c r="BB193" s="202"/>
      <c r="BC193" s="202"/>
      <c r="BD193" s="202"/>
      <c r="BE193" s="202"/>
      <c r="BF193" s="202"/>
      <c r="BG193" s="202"/>
      <c r="BH193" s="202"/>
      <c r="BI193" s="202"/>
      <c r="BJ193" s="202"/>
      <c r="BK193" s="202"/>
      <c r="BL193" s="202"/>
      <c r="BM193" s="202"/>
      <c r="BN193" s="202"/>
      <c r="BO193" s="202"/>
      <c r="BP193" s="202"/>
      <c r="BQ193" s="202"/>
      <c r="BR193" s="202"/>
      <c r="BS193" s="202"/>
    </row>
    <row r="194" spans="1:71" ht="12.75" x14ac:dyDescent="0.2">
      <c r="A194" s="205"/>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Q194" s="203"/>
      <c r="AR194" s="203"/>
      <c r="AS194" s="203"/>
      <c r="AT194" s="202"/>
      <c r="AU194" s="202"/>
      <c r="AV194" s="202"/>
      <c r="AW194" s="202"/>
      <c r="AX194" s="202"/>
      <c r="AY194" s="202"/>
      <c r="AZ194" s="202"/>
      <c r="BA194" s="202"/>
      <c r="BB194" s="202"/>
      <c r="BC194" s="202"/>
      <c r="BD194" s="202"/>
      <c r="BE194" s="202"/>
      <c r="BF194" s="202"/>
      <c r="BG194" s="202"/>
      <c r="BH194" s="202"/>
      <c r="BI194" s="202"/>
      <c r="BJ194" s="202"/>
      <c r="BK194" s="202"/>
      <c r="BL194" s="202"/>
      <c r="BM194" s="202"/>
      <c r="BN194" s="202"/>
      <c r="BO194" s="202"/>
      <c r="BP194" s="202"/>
      <c r="BQ194" s="202"/>
      <c r="BR194" s="202"/>
      <c r="BS194" s="202"/>
    </row>
    <row r="195" spans="1:71" ht="12.75" x14ac:dyDescent="0.2">
      <c r="A195" s="205"/>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Q195" s="203"/>
      <c r="AR195" s="203"/>
      <c r="AS195" s="203"/>
      <c r="AT195" s="202"/>
      <c r="AU195" s="202"/>
      <c r="AV195" s="202"/>
      <c r="AW195" s="202"/>
      <c r="AX195" s="202"/>
      <c r="AY195" s="202"/>
      <c r="AZ195" s="202"/>
      <c r="BA195" s="202"/>
      <c r="BB195" s="202"/>
      <c r="BC195" s="202"/>
      <c r="BD195" s="202"/>
      <c r="BE195" s="202"/>
      <c r="BF195" s="202"/>
      <c r="BG195" s="202"/>
      <c r="BH195" s="202"/>
      <c r="BI195" s="202"/>
      <c r="BJ195" s="202"/>
      <c r="BK195" s="202"/>
      <c r="BL195" s="202"/>
      <c r="BM195" s="202"/>
      <c r="BN195" s="202"/>
      <c r="BO195" s="202"/>
      <c r="BP195" s="202"/>
      <c r="BQ195" s="202"/>
      <c r="BR195" s="202"/>
      <c r="BS195" s="202"/>
    </row>
    <row r="196" spans="1:71" ht="12.75" x14ac:dyDescent="0.2">
      <c r="A196" s="205"/>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Q196" s="203"/>
      <c r="AR196" s="203"/>
      <c r="AS196" s="203"/>
      <c r="AT196" s="202"/>
      <c r="AU196" s="202"/>
      <c r="AV196" s="202"/>
      <c r="AW196" s="202"/>
      <c r="AX196" s="202"/>
      <c r="AY196" s="202"/>
      <c r="AZ196" s="202"/>
      <c r="BA196" s="202"/>
      <c r="BB196" s="202"/>
      <c r="BC196" s="202"/>
      <c r="BD196" s="202"/>
      <c r="BE196" s="202"/>
      <c r="BF196" s="202"/>
      <c r="BG196" s="202"/>
      <c r="BH196" s="202"/>
      <c r="BI196" s="202"/>
      <c r="BJ196" s="202"/>
      <c r="BK196" s="202"/>
      <c r="BL196" s="202"/>
      <c r="BM196" s="202"/>
      <c r="BN196" s="202"/>
      <c r="BO196" s="202"/>
      <c r="BP196" s="202"/>
      <c r="BQ196" s="202"/>
      <c r="BR196" s="202"/>
      <c r="BS196" s="202"/>
    </row>
    <row r="197" spans="1:71" ht="12.75" x14ac:dyDescent="0.2">
      <c r="A197" s="205"/>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Q197" s="203"/>
      <c r="AR197" s="203"/>
      <c r="AS197" s="203"/>
      <c r="AT197" s="202"/>
      <c r="AU197" s="202"/>
      <c r="AV197" s="202"/>
      <c r="AW197" s="202"/>
      <c r="AX197" s="202"/>
      <c r="AY197" s="202"/>
      <c r="AZ197" s="202"/>
      <c r="BA197" s="202"/>
      <c r="BB197" s="202"/>
      <c r="BC197" s="202"/>
      <c r="BD197" s="202"/>
      <c r="BE197" s="202"/>
      <c r="BF197" s="202"/>
      <c r="BG197" s="202"/>
      <c r="BH197" s="202"/>
      <c r="BI197" s="202"/>
      <c r="BJ197" s="202"/>
      <c r="BK197" s="202"/>
      <c r="BL197" s="202"/>
      <c r="BM197" s="202"/>
      <c r="BN197" s="202"/>
      <c r="BO197" s="202"/>
      <c r="BP197" s="202"/>
      <c r="BQ197" s="202"/>
      <c r="BR197" s="202"/>
      <c r="BS197" s="202"/>
    </row>
    <row r="198" spans="1:71" ht="12.75" x14ac:dyDescent="0.2">
      <c r="A198" s="205"/>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Q198" s="203"/>
      <c r="AR198" s="203"/>
      <c r="AS198" s="203"/>
      <c r="AT198" s="202"/>
      <c r="AU198" s="202"/>
      <c r="AV198" s="202"/>
      <c r="AW198" s="202"/>
      <c r="AX198" s="202"/>
      <c r="AY198" s="202"/>
      <c r="AZ198" s="202"/>
      <c r="BA198" s="202"/>
      <c r="BB198" s="202"/>
      <c r="BC198" s="202"/>
      <c r="BD198" s="202"/>
      <c r="BE198" s="202"/>
      <c r="BF198" s="202"/>
      <c r="BG198" s="202"/>
      <c r="BH198" s="202"/>
      <c r="BI198" s="202"/>
      <c r="BJ198" s="202"/>
      <c r="BK198" s="202"/>
      <c r="BL198" s="202"/>
      <c r="BM198" s="202"/>
      <c r="BN198" s="202"/>
      <c r="BO198" s="202"/>
      <c r="BP198" s="202"/>
      <c r="BQ198" s="202"/>
      <c r="BR198" s="202"/>
      <c r="BS198" s="202"/>
    </row>
    <row r="199" spans="1:71" ht="12.75" x14ac:dyDescent="0.2">
      <c r="A199" s="205"/>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Q199" s="203"/>
      <c r="AR199" s="203"/>
      <c r="AS199" s="203"/>
      <c r="AT199" s="202"/>
      <c r="AU199" s="202"/>
      <c r="AV199" s="202"/>
      <c r="AW199" s="202"/>
      <c r="AX199" s="202"/>
      <c r="AY199" s="202"/>
      <c r="AZ199" s="202"/>
      <c r="BA199" s="202"/>
      <c r="BB199" s="202"/>
      <c r="BC199" s="202"/>
      <c r="BD199" s="202"/>
      <c r="BE199" s="202"/>
      <c r="BF199" s="202"/>
      <c r="BG199" s="202"/>
      <c r="BH199" s="202"/>
      <c r="BI199" s="202"/>
      <c r="BJ199" s="202"/>
      <c r="BK199" s="202"/>
      <c r="BL199" s="202"/>
      <c r="BM199" s="202"/>
      <c r="BN199" s="202"/>
      <c r="BO199" s="202"/>
      <c r="BP199" s="202"/>
      <c r="BQ199" s="202"/>
      <c r="BR199" s="202"/>
      <c r="BS199" s="202"/>
    </row>
    <row r="200" spans="1:71" ht="12.75" x14ac:dyDescent="0.2">
      <c r="A200" s="205"/>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Q200" s="203"/>
      <c r="AR200" s="203"/>
      <c r="AS200" s="203"/>
      <c r="AT200" s="202"/>
      <c r="AU200" s="202"/>
      <c r="AV200" s="202"/>
      <c r="AW200" s="202"/>
      <c r="AX200" s="202"/>
      <c r="AY200" s="202"/>
      <c r="AZ200" s="202"/>
      <c r="BA200" s="202"/>
      <c r="BB200" s="202"/>
      <c r="BC200" s="202"/>
      <c r="BD200" s="202"/>
      <c r="BE200" s="202"/>
      <c r="BF200" s="202"/>
      <c r="BG200" s="202"/>
      <c r="BH200" s="202"/>
      <c r="BI200" s="202"/>
      <c r="BJ200" s="202"/>
      <c r="BK200" s="202"/>
      <c r="BL200" s="202"/>
      <c r="BM200" s="202"/>
      <c r="BN200" s="202"/>
      <c r="BO200" s="202"/>
      <c r="BP200" s="202"/>
      <c r="BQ200" s="202"/>
      <c r="BR200" s="202"/>
      <c r="BS200" s="202"/>
    </row>
    <row r="201" spans="1:71" ht="12.75" x14ac:dyDescent="0.2">
      <c r="A201" s="205"/>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Q201" s="203"/>
      <c r="AR201" s="203"/>
      <c r="AS201" s="203"/>
      <c r="AT201" s="202"/>
      <c r="AU201" s="202"/>
      <c r="AV201" s="202"/>
      <c r="AW201" s="202"/>
      <c r="AX201" s="202"/>
      <c r="AY201" s="202"/>
      <c r="AZ201" s="202"/>
      <c r="BA201" s="202"/>
      <c r="BB201" s="202"/>
      <c r="BC201" s="202"/>
      <c r="BD201" s="202"/>
      <c r="BE201" s="202"/>
      <c r="BF201" s="202"/>
      <c r="BG201" s="202"/>
      <c r="BH201" s="202"/>
      <c r="BI201" s="202"/>
      <c r="BJ201" s="202"/>
      <c r="BK201" s="202"/>
      <c r="BL201" s="202"/>
      <c r="BM201" s="202"/>
      <c r="BN201" s="202"/>
      <c r="BO201" s="202"/>
      <c r="BP201" s="202"/>
      <c r="BQ201" s="202"/>
      <c r="BR201" s="202"/>
      <c r="BS201" s="202"/>
    </row>
  </sheetData>
  <mergeCells count="22">
    <mergeCell ref="D29:F29"/>
    <mergeCell ref="G29:H29"/>
    <mergeCell ref="A16:H16"/>
    <mergeCell ref="A18:H18"/>
    <mergeCell ref="D28:F28"/>
    <mergeCell ref="G28:H28"/>
    <mergeCell ref="A5:H5"/>
    <mergeCell ref="A7:H7"/>
    <mergeCell ref="A9:H9"/>
    <mergeCell ref="D115:D118"/>
    <mergeCell ref="G115:G118"/>
    <mergeCell ref="D30:F30"/>
    <mergeCell ref="G30:H30"/>
    <mergeCell ref="D31:F31"/>
    <mergeCell ref="G31:H31"/>
    <mergeCell ref="A97:L97"/>
    <mergeCell ref="B109:C109"/>
    <mergeCell ref="D109:E109"/>
    <mergeCell ref="A10:H10"/>
    <mergeCell ref="A12:H12"/>
    <mergeCell ref="A13:H13"/>
    <mergeCell ref="A15:H1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8" zoomScale="80" zoomScaleNormal="100" zoomScaleSheetLayoutView="80" workbookViewId="0">
      <selection activeCell="I26" sqref="I26"/>
    </sheetView>
  </sheetViews>
  <sheetFormatPr defaultRowHeight="15" x14ac:dyDescent="0.25"/>
  <cols>
    <col min="2" max="2" width="37.7109375" customWidth="1"/>
    <col min="3" max="4" width="15.7109375" style="129"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401" t="str">
        <f>'4. паспортбюджет'!A5:O5</f>
        <v>Год раскрытия информации: 2023 год</v>
      </c>
      <c r="B5" s="401"/>
      <c r="C5" s="401"/>
      <c r="D5" s="401"/>
      <c r="E5" s="401"/>
      <c r="F5" s="401"/>
      <c r="G5" s="401"/>
      <c r="H5" s="401"/>
      <c r="I5" s="401"/>
      <c r="J5" s="401"/>
      <c r="K5" s="401"/>
      <c r="L5" s="401"/>
    </row>
    <row r="6" spans="1:12" ht="18.75" x14ac:dyDescent="0.3">
      <c r="A6" s="51"/>
      <c r="B6" s="51"/>
      <c r="C6" s="51"/>
      <c r="D6" s="51"/>
      <c r="E6" s="51"/>
      <c r="F6" s="51"/>
      <c r="G6" s="51"/>
      <c r="H6" s="51"/>
      <c r="I6" s="51"/>
      <c r="J6" s="51"/>
      <c r="K6" s="13"/>
      <c r="L6" s="51"/>
    </row>
    <row r="7" spans="1:12" ht="18.75" x14ac:dyDescent="0.25">
      <c r="A7" s="452" t="s">
        <v>6</v>
      </c>
      <c r="B7" s="452"/>
      <c r="C7" s="452"/>
      <c r="D7" s="452"/>
      <c r="E7" s="452"/>
      <c r="F7" s="452"/>
      <c r="G7" s="452"/>
      <c r="H7" s="452"/>
      <c r="I7" s="452"/>
      <c r="J7" s="452"/>
      <c r="K7" s="452"/>
      <c r="L7" s="452"/>
    </row>
    <row r="8" spans="1:12" ht="18.75" x14ac:dyDescent="0.25">
      <c r="A8" s="452"/>
      <c r="B8" s="452"/>
      <c r="C8" s="452"/>
      <c r="D8" s="452"/>
      <c r="E8" s="452"/>
      <c r="F8" s="452"/>
      <c r="G8" s="452"/>
      <c r="H8" s="452"/>
      <c r="I8" s="452"/>
      <c r="J8" s="452"/>
      <c r="K8" s="452"/>
      <c r="L8" s="452"/>
    </row>
    <row r="9" spans="1:12" x14ac:dyDescent="0.25">
      <c r="A9" s="453" t="str">
        <f>'4. паспортбюджет'!A9:O9</f>
        <v>Акционерное общество "Россети Янтарь"</v>
      </c>
      <c r="B9" s="453"/>
      <c r="C9" s="453"/>
      <c r="D9" s="453"/>
      <c r="E9" s="453"/>
      <c r="F9" s="453"/>
      <c r="G9" s="453"/>
      <c r="H9" s="453"/>
      <c r="I9" s="453"/>
      <c r="J9" s="453"/>
      <c r="K9" s="453"/>
      <c r="L9" s="453"/>
    </row>
    <row r="10" spans="1:12" ht="15.75" x14ac:dyDescent="0.25">
      <c r="A10" s="398" t="s">
        <v>5</v>
      </c>
      <c r="B10" s="398"/>
      <c r="C10" s="398"/>
      <c r="D10" s="398"/>
      <c r="E10" s="398"/>
      <c r="F10" s="398"/>
      <c r="G10" s="398"/>
      <c r="H10" s="398"/>
      <c r="I10" s="398"/>
      <c r="J10" s="398"/>
      <c r="K10" s="398"/>
      <c r="L10" s="398"/>
    </row>
    <row r="11" spans="1:12" ht="18.75" x14ac:dyDescent="0.25">
      <c r="A11" s="452"/>
      <c r="B11" s="452"/>
      <c r="C11" s="452"/>
      <c r="D11" s="452"/>
      <c r="E11" s="452"/>
      <c r="F11" s="452"/>
      <c r="G11" s="452"/>
      <c r="H11" s="452"/>
      <c r="I11" s="452"/>
      <c r="J11" s="452"/>
      <c r="K11" s="452"/>
      <c r="L11" s="452"/>
    </row>
    <row r="12" spans="1:12" x14ac:dyDescent="0.25">
      <c r="A12" s="453" t="str">
        <f>'4. паспортбюджет'!A12:O12</f>
        <v>L_19-0961</v>
      </c>
      <c r="B12" s="453"/>
      <c r="C12" s="453"/>
      <c r="D12" s="453"/>
      <c r="E12" s="453"/>
      <c r="F12" s="453"/>
      <c r="G12" s="453"/>
      <c r="H12" s="453"/>
      <c r="I12" s="453"/>
      <c r="J12" s="453"/>
      <c r="K12" s="453"/>
      <c r="L12" s="453"/>
    </row>
    <row r="13" spans="1:12" ht="15.75" x14ac:dyDescent="0.25">
      <c r="A13" s="398" t="s">
        <v>4</v>
      </c>
      <c r="B13" s="398"/>
      <c r="C13" s="398"/>
      <c r="D13" s="398"/>
      <c r="E13" s="398"/>
      <c r="F13" s="398"/>
      <c r="G13" s="398"/>
      <c r="H13" s="398"/>
      <c r="I13" s="398"/>
      <c r="J13" s="398"/>
      <c r="K13" s="398"/>
      <c r="L13" s="398"/>
    </row>
    <row r="14" spans="1:12" ht="18.75" x14ac:dyDescent="0.25">
      <c r="A14" s="454"/>
      <c r="B14" s="454"/>
      <c r="C14" s="454"/>
      <c r="D14" s="454"/>
      <c r="E14" s="454"/>
      <c r="F14" s="454"/>
      <c r="G14" s="454"/>
      <c r="H14" s="454"/>
      <c r="I14" s="454"/>
      <c r="J14" s="454"/>
      <c r="K14" s="454"/>
      <c r="L14" s="454"/>
    </row>
    <row r="15" spans="1:12" ht="47.25" customHeight="1" x14ac:dyDescent="0.25">
      <c r="A15" s="455" t="str">
        <f>'4. паспортбюджет'!A15:O15</f>
        <v>Строительство КЛ 15 кВ взамен существующих ВЛ 15 кВ № 15-186 (инв. № 5115873), № 15-09 (инв. № 5115424), № 15-181 (инв. № 5115437), № 15-279 (инв. № 5115743) протяженностью 5,71 км в Мамоновском районе</v>
      </c>
      <c r="B15" s="455"/>
      <c r="C15" s="455"/>
      <c r="D15" s="455"/>
      <c r="E15" s="455"/>
      <c r="F15" s="455"/>
      <c r="G15" s="455"/>
      <c r="H15" s="455"/>
      <c r="I15" s="455"/>
      <c r="J15" s="455"/>
      <c r="K15" s="455"/>
      <c r="L15" s="455"/>
    </row>
    <row r="16" spans="1:12" ht="15.75" x14ac:dyDescent="0.25">
      <c r="A16" s="398" t="s">
        <v>3</v>
      </c>
      <c r="B16" s="398"/>
      <c r="C16" s="398"/>
      <c r="D16" s="398"/>
      <c r="E16" s="398"/>
      <c r="F16" s="398"/>
      <c r="G16" s="398"/>
      <c r="H16" s="398"/>
      <c r="I16" s="398"/>
      <c r="J16" s="398"/>
      <c r="K16" s="398"/>
      <c r="L16" s="398"/>
    </row>
    <row r="17" spans="1:12" ht="15.75" x14ac:dyDescent="0.25">
      <c r="A17" s="51"/>
      <c r="B17" s="51"/>
      <c r="C17" s="51"/>
      <c r="D17" s="51"/>
      <c r="E17" s="51"/>
      <c r="F17" s="51"/>
      <c r="G17" s="51"/>
      <c r="H17" s="51"/>
      <c r="I17" s="51"/>
      <c r="J17" s="51"/>
      <c r="K17" s="51"/>
      <c r="L17" s="130"/>
    </row>
    <row r="18" spans="1:12" ht="15.75" x14ac:dyDescent="0.25">
      <c r="A18" s="51"/>
      <c r="B18" s="51"/>
      <c r="C18" s="51"/>
      <c r="D18" s="51"/>
      <c r="E18" s="51"/>
      <c r="F18" s="51"/>
      <c r="G18" s="51"/>
      <c r="H18" s="51"/>
      <c r="I18" s="51"/>
      <c r="J18" s="51"/>
      <c r="K18" s="62"/>
      <c r="L18" s="51"/>
    </row>
    <row r="19" spans="1:12" ht="15.75" customHeight="1" x14ac:dyDescent="0.25">
      <c r="A19" s="473" t="s">
        <v>366</v>
      </c>
      <c r="B19" s="473"/>
      <c r="C19" s="473"/>
      <c r="D19" s="473"/>
      <c r="E19" s="473"/>
      <c r="F19" s="473"/>
      <c r="G19" s="473"/>
      <c r="H19" s="473"/>
      <c r="I19" s="473"/>
      <c r="J19" s="473"/>
      <c r="K19" s="473"/>
      <c r="L19" s="473"/>
    </row>
    <row r="20" spans="1:12" ht="15.75" x14ac:dyDescent="0.25">
      <c r="A20" s="124"/>
      <c r="F20" s="125"/>
    </row>
    <row r="21" spans="1:12" ht="24.75" customHeight="1" x14ac:dyDescent="0.25">
      <c r="A21" s="474" t="s">
        <v>193</v>
      </c>
      <c r="B21" s="474" t="s">
        <v>453</v>
      </c>
      <c r="C21" s="475" t="s">
        <v>454</v>
      </c>
      <c r="D21" s="475"/>
      <c r="E21" s="475"/>
      <c r="F21" s="475"/>
      <c r="G21" s="475"/>
      <c r="H21" s="475"/>
      <c r="I21" s="476" t="s">
        <v>192</v>
      </c>
      <c r="J21" s="477" t="s">
        <v>455</v>
      </c>
      <c r="K21" s="474" t="s">
        <v>191</v>
      </c>
      <c r="L21" s="480" t="s">
        <v>456</v>
      </c>
    </row>
    <row r="22" spans="1:12" ht="51.75" customHeight="1" x14ac:dyDescent="0.25">
      <c r="A22" s="474"/>
      <c r="B22" s="474"/>
      <c r="C22" s="474" t="s">
        <v>554</v>
      </c>
      <c r="D22" s="474"/>
      <c r="E22" s="474" t="s">
        <v>8</v>
      </c>
      <c r="F22" s="474"/>
      <c r="G22" s="474" t="s">
        <v>555</v>
      </c>
      <c r="H22" s="474"/>
      <c r="I22" s="476"/>
      <c r="J22" s="478"/>
      <c r="K22" s="474"/>
      <c r="L22" s="480"/>
    </row>
    <row r="23" spans="1:12" ht="31.5" x14ac:dyDescent="0.25">
      <c r="A23" s="474"/>
      <c r="B23" s="474"/>
      <c r="C23" s="246" t="s">
        <v>190</v>
      </c>
      <c r="D23" s="246" t="s">
        <v>189</v>
      </c>
      <c r="E23" s="246" t="s">
        <v>190</v>
      </c>
      <c r="F23" s="246" t="s">
        <v>189</v>
      </c>
      <c r="G23" s="246" t="s">
        <v>190</v>
      </c>
      <c r="H23" s="246" t="s">
        <v>189</v>
      </c>
      <c r="I23" s="476"/>
      <c r="J23" s="479"/>
      <c r="K23" s="474"/>
      <c r="L23" s="480"/>
    </row>
    <row r="24" spans="1:12" ht="15.75" x14ac:dyDescent="0.25">
      <c r="A24" s="243">
        <v>1</v>
      </c>
      <c r="B24" s="243">
        <v>2</v>
      </c>
      <c r="C24" s="246">
        <v>3</v>
      </c>
      <c r="D24" s="246">
        <v>4</v>
      </c>
      <c r="E24" s="246">
        <v>5</v>
      </c>
      <c r="F24" s="246">
        <v>6</v>
      </c>
      <c r="G24" s="246">
        <v>7</v>
      </c>
      <c r="H24" s="246">
        <v>8</v>
      </c>
      <c r="I24" s="246">
        <v>9</v>
      </c>
      <c r="J24" s="246">
        <v>10</v>
      </c>
      <c r="K24" s="246">
        <v>11</v>
      </c>
      <c r="L24" s="246">
        <v>12</v>
      </c>
    </row>
    <row r="25" spans="1:12" ht="15.75" x14ac:dyDescent="0.25">
      <c r="A25" s="247">
        <v>1</v>
      </c>
      <c r="B25" s="248" t="s">
        <v>188</v>
      </c>
      <c r="C25" s="250"/>
      <c r="D25" s="250"/>
      <c r="E25" s="249"/>
      <c r="F25" s="249"/>
      <c r="G25" s="250"/>
      <c r="H25" s="250"/>
      <c r="I25" s="250"/>
      <c r="J25" s="249"/>
      <c r="K25" s="251"/>
      <c r="L25" s="252"/>
    </row>
    <row r="26" spans="1:12" ht="15.75" x14ac:dyDescent="0.25">
      <c r="A26" s="247" t="s">
        <v>457</v>
      </c>
      <c r="B26" s="253" t="s">
        <v>458</v>
      </c>
      <c r="C26" s="250" t="s">
        <v>414</v>
      </c>
      <c r="D26" s="250" t="s">
        <v>414</v>
      </c>
      <c r="E26" s="249"/>
      <c r="F26" s="249"/>
      <c r="G26" s="250" t="s">
        <v>414</v>
      </c>
      <c r="H26" s="250" t="s">
        <v>414</v>
      </c>
      <c r="I26" s="250"/>
      <c r="J26" s="249"/>
      <c r="K26" s="251"/>
      <c r="L26" s="251"/>
    </row>
    <row r="27" spans="1:12" ht="31.5" x14ac:dyDescent="0.25">
      <c r="A27" s="247" t="s">
        <v>459</v>
      </c>
      <c r="B27" s="253" t="s">
        <v>460</v>
      </c>
      <c r="C27" s="250" t="s">
        <v>414</v>
      </c>
      <c r="D27" s="250" t="s">
        <v>414</v>
      </c>
      <c r="E27" s="249"/>
      <c r="F27" s="249"/>
      <c r="G27" s="250" t="s">
        <v>414</v>
      </c>
      <c r="H27" s="250" t="s">
        <v>414</v>
      </c>
      <c r="I27" s="250"/>
      <c r="J27" s="249"/>
      <c r="K27" s="251"/>
      <c r="L27" s="251"/>
    </row>
    <row r="28" spans="1:12" ht="63" x14ac:dyDescent="0.25">
      <c r="A28" s="247" t="s">
        <v>461</v>
      </c>
      <c r="B28" s="253" t="s">
        <v>462</v>
      </c>
      <c r="C28" s="250" t="s">
        <v>414</v>
      </c>
      <c r="D28" s="250" t="s">
        <v>414</v>
      </c>
      <c r="E28" s="249"/>
      <c r="F28" s="249"/>
      <c r="G28" s="250" t="s">
        <v>414</v>
      </c>
      <c r="H28" s="250" t="s">
        <v>414</v>
      </c>
      <c r="I28" s="250"/>
      <c r="J28" s="249"/>
      <c r="K28" s="251"/>
      <c r="L28" s="251"/>
    </row>
    <row r="29" spans="1:12" ht="31.5" x14ac:dyDescent="0.25">
      <c r="A29" s="247" t="s">
        <v>463</v>
      </c>
      <c r="B29" s="253" t="s">
        <v>464</v>
      </c>
      <c r="C29" s="250" t="s">
        <v>414</v>
      </c>
      <c r="D29" s="250" t="s">
        <v>414</v>
      </c>
      <c r="E29" s="249"/>
      <c r="F29" s="249"/>
      <c r="G29" s="250" t="s">
        <v>414</v>
      </c>
      <c r="H29" s="250" t="s">
        <v>414</v>
      </c>
      <c r="I29" s="250"/>
      <c r="J29" s="249"/>
      <c r="K29" s="251"/>
      <c r="L29" s="251"/>
    </row>
    <row r="30" spans="1:12" ht="31.5" x14ac:dyDescent="0.25">
      <c r="A30" s="247" t="s">
        <v>465</v>
      </c>
      <c r="B30" s="253" t="s">
        <v>466</v>
      </c>
      <c r="C30" s="250" t="s">
        <v>414</v>
      </c>
      <c r="D30" s="250" t="s">
        <v>414</v>
      </c>
      <c r="E30" s="249"/>
      <c r="F30" s="249"/>
      <c r="G30" s="250" t="s">
        <v>414</v>
      </c>
      <c r="H30" s="250" t="s">
        <v>414</v>
      </c>
      <c r="I30" s="250"/>
      <c r="J30" s="249"/>
      <c r="K30" s="251"/>
      <c r="L30" s="251"/>
    </row>
    <row r="31" spans="1:12" ht="31.5" x14ac:dyDescent="0.25">
      <c r="A31" s="247" t="s">
        <v>467</v>
      </c>
      <c r="B31" s="254" t="s">
        <v>330</v>
      </c>
      <c r="C31" s="255">
        <v>44927</v>
      </c>
      <c r="D31" s="255">
        <v>44985</v>
      </c>
      <c r="E31" s="249"/>
      <c r="F31" s="249"/>
      <c r="G31" s="255">
        <v>44927</v>
      </c>
      <c r="H31" s="255">
        <v>44985</v>
      </c>
      <c r="I31" s="249"/>
      <c r="J31" s="249"/>
      <c r="K31" s="251"/>
      <c r="L31" s="251"/>
    </row>
    <row r="32" spans="1:12" ht="31.5" x14ac:dyDescent="0.25">
      <c r="A32" s="247" t="s">
        <v>468</v>
      </c>
      <c r="B32" s="254" t="s">
        <v>469</v>
      </c>
      <c r="C32" s="255">
        <v>44985</v>
      </c>
      <c r="D32" s="255" t="s">
        <v>537</v>
      </c>
      <c r="E32" s="249"/>
      <c r="F32" s="249"/>
      <c r="G32" s="255">
        <v>44985</v>
      </c>
      <c r="H32" s="255" t="s">
        <v>537</v>
      </c>
      <c r="I32" s="249"/>
      <c r="J32" s="249"/>
      <c r="K32" s="251"/>
      <c r="L32" s="251"/>
    </row>
    <row r="33" spans="1:12" ht="47.25" x14ac:dyDescent="0.25">
      <c r="A33" s="247" t="s">
        <v>470</v>
      </c>
      <c r="B33" s="254" t="s">
        <v>471</v>
      </c>
      <c r="C33" s="250" t="s">
        <v>414</v>
      </c>
      <c r="D33" s="250" t="s">
        <v>414</v>
      </c>
      <c r="E33" s="249"/>
      <c r="F33" s="249"/>
      <c r="G33" s="250" t="s">
        <v>414</v>
      </c>
      <c r="H33" s="250" t="s">
        <v>414</v>
      </c>
      <c r="I33" s="250"/>
      <c r="J33" s="249"/>
      <c r="K33" s="251"/>
      <c r="L33" s="251"/>
    </row>
    <row r="34" spans="1:12" ht="63" x14ac:dyDescent="0.25">
      <c r="A34" s="247" t="s">
        <v>472</v>
      </c>
      <c r="B34" s="254" t="s">
        <v>473</v>
      </c>
      <c r="C34" s="250" t="s">
        <v>414</v>
      </c>
      <c r="D34" s="250" t="s">
        <v>414</v>
      </c>
      <c r="E34" s="256"/>
      <c r="F34" s="256"/>
      <c r="G34" s="250" t="s">
        <v>414</v>
      </c>
      <c r="H34" s="250" t="s">
        <v>414</v>
      </c>
      <c r="I34" s="250"/>
      <c r="J34" s="256"/>
      <c r="K34" s="256"/>
      <c r="L34" s="251"/>
    </row>
    <row r="35" spans="1:12" ht="31.5" x14ac:dyDescent="0.25">
      <c r="A35" s="247" t="s">
        <v>474</v>
      </c>
      <c r="B35" s="254" t="s">
        <v>187</v>
      </c>
      <c r="C35" s="255">
        <v>44985</v>
      </c>
      <c r="D35" s="255" t="s">
        <v>537</v>
      </c>
      <c r="E35" s="256"/>
      <c r="F35" s="256"/>
      <c r="G35" s="255">
        <v>44985</v>
      </c>
      <c r="H35" s="255" t="s">
        <v>537</v>
      </c>
      <c r="I35" s="250"/>
      <c r="J35" s="256"/>
      <c r="K35" s="256"/>
      <c r="L35" s="251"/>
    </row>
    <row r="36" spans="1:12" ht="31.5" x14ac:dyDescent="0.25">
      <c r="A36" s="247" t="s">
        <v>475</v>
      </c>
      <c r="B36" s="254" t="s">
        <v>476</v>
      </c>
      <c r="C36" s="250" t="s">
        <v>414</v>
      </c>
      <c r="D36" s="250" t="s">
        <v>414</v>
      </c>
      <c r="E36" s="257"/>
      <c r="F36" s="258"/>
      <c r="G36" s="250" t="s">
        <v>414</v>
      </c>
      <c r="H36" s="250" t="s">
        <v>414</v>
      </c>
      <c r="I36" s="250"/>
      <c r="J36" s="259"/>
      <c r="K36" s="251"/>
      <c r="L36" s="251"/>
    </row>
    <row r="37" spans="1:12" ht="15.75" x14ac:dyDescent="0.25">
      <c r="A37" s="247" t="s">
        <v>477</v>
      </c>
      <c r="B37" s="254" t="s">
        <v>186</v>
      </c>
      <c r="C37" s="255">
        <v>44985</v>
      </c>
      <c r="D37" s="255" t="s">
        <v>537</v>
      </c>
      <c r="E37" s="257"/>
      <c r="F37" s="258"/>
      <c r="G37" s="255">
        <v>44985</v>
      </c>
      <c r="H37" s="255" t="s">
        <v>537</v>
      </c>
      <c r="I37" s="259"/>
      <c r="J37" s="259"/>
      <c r="K37" s="251"/>
      <c r="L37" s="251"/>
    </row>
    <row r="38" spans="1:12" ht="15.75" x14ac:dyDescent="0.25">
      <c r="A38" s="247" t="s">
        <v>478</v>
      </c>
      <c r="B38" s="248" t="s">
        <v>185</v>
      </c>
      <c r="C38" s="250"/>
      <c r="D38" s="260"/>
      <c r="E38" s="251"/>
      <c r="F38" s="251"/>
      <c r="G38" s="250"/>
      <c r="H38" s="260"/>
      <c r="I38" s="259"/>
      <c r="J38" s="251"/>
      <c r="K38" s="251"/>
      <c r="L38" s="251"/>
    </row>
    <row r="39" spans="1:12" ht="63" x14ac:dyDescent="0.25">
      <c r="A39" s="247">
        <v>2</v>
      </c>
      <c r="B39" s="254" t="s">
        <v>479</v>
      </c>
      <c r="C39" s="255" t="s">
        <v>537</v>
      </c>
      <c r="D39" s="255">
        <v>45107</v>
      </c>
      <c r="E39" s="251"/>
      <c r="F39" s="251"/>
      <c r="G39" s="255" t="s">
        <v>537</v>
      </c>
      <c r="H39" s="255">
        <v>45107</v>
      </c>
      <c r="I39" s="251"/>
      <c r="J39" s="251"/>
      <c r="K39" s="251"/>
      <c r="L39" s="251"/>
    </row>
    <row r="40" spans="1:12" ht="15.75" x14ac:dyDescent="0.25">
      <c r="A40" s="247" t="s">
        <v>480</v>
      </c>
      <c r="B40" s="254" t="s">
        <v>481</v>
      </c>
      <c r="C40" s="250" t="s">
        <v>414</v>
      </c>
      <c r="D40" s="250" t="s">
        <v>414</v>
      </c>
      <c r="E40" s="251"/>
      <c r="F40" s="251"/>
      <c r="G40" s="250" t="s">
        <v>414</v>
      </c>
      <c r="H40" s="250" t="s">
        <v>414</v>
      </c>
      <c r="I40" s="250"/>
      <c r="J40" s="251"/>
      <c r="K40" s="251"/>
      <c r="L40" s="251"/>
    </row>
    <row r="41" spans="1:12" ht="47.25" x14ac:dyDescent="0.25">
      <c r="A41" s="247" t="s">
        <v>482</v>
      </c>
      <c r="B41" s="248" t="s">
        <v>483</v>
      </c>
      <c r="C41" s="255"/>
      <c r="D41" s="261"/>
      <c r="E41" s="251"/>
      <c r="F41" s="251"/>
      <c r="G41" s="255"/>
      <c r="H41" s="261"/>
      <c r="I41" s="251"/>
      <c r="J41" s="251"/>
      <c r="K41" s="251"/>
      <c r="L41" s="251"/>
    </row>
    <row r="42" spans="1:12" ht="31.5" x14ac:dyDescent="0.25">
      <c r="A42" s="247">
        <v>3</v>
      </c>
      <c r="B42" s="254" t="s">
        <v>484</v>
      </c>
      <c r="C42" s="255" t="s">
        <v>537</v>
      </c>
      <c r="D42" s="255">
        <v>45107</v>
      </c>
      <c r="E42" s="251"/>
      <c r="F42" s="251"/>
      <c r="G42" s="255" t="s">
        <v>537</v>
      </c>
      <c r="H42" s="255">
        <v>45107</v>
      </c>
      <c r="I42" s="251"/>
      <c r="J42" s="251"/>
      <c r="K42" s="251"/>
      <c r="L42" s="251"/>
    </row>
    <row r="43" spans="1:12" ht="15.75" x14ac:dyDescent="0.25">
      <c r="A43" s="247" t="s">
        <v>485</v>
      </c>
      <c r="B43" s="254" t="s">
        <v>184</v>
      </c>
      <c r="C43" s="250" t="s">
        <v>414</v>
      </c>
      <c r="D43" s="250" t="s">
        <v>414</v>
      </c>
      <c r="E43" s="251"/>
      <c r="F43" s="251"/>
      <c r="G43" s="250" t="s">
        <v>414</v>
      </c>
      <c r="H43" s="250" t="s">
        <v>414</v>
      </c>
      <c r="I43" s="250"/>
      <c r="J43" s="251"/>
      <c r="K43" s="251"/>
      <c r="L43" s="251"/>
    </row>
    <row r="44" spans="1:12" ht="15.75" x14ac:dyDescent="0.25">
      <c r="A44" s="247" t="s">
        <v>486</v>
      </c>
      <c r="B44" s="254" t="s">
        <v>487</v>
      </c>
      <c r="C44" s="250" t="s">
        <v>414</v>
      </c>
      <c r="D44" s="250" t="s">
        <v>414</v>
      </c>
      <c r="E44" s="251"/>
      <c r="F44" s="251"/>
      <c r="G44" s="250" t="s">
        <v>414</v>
      </c>
      <c r="H44" s="250" t="s">
        <v>414</v>
      </c>
      <c r="I44" s="250"/>
      <c r="J44" s="251"/>
      <c r="K44" s="251"/>
      <c r="L44" s="251"/>
    </row>
    <row r="45" spans="1:12" ht="78.75" x14ac:dyDescent="0.25">
      <c r="A45" s="247" t="s">
        <v>488</v>
      </c>
      <c r="B45" s="254" t="s">
        <v>489</v>
      </c>
      <c r="C45" s="250" t="s">
        <v>414</v>
      </c>
      <c r="D45" s="250" t="s">
        <v>414</v>
      </c>
      <c r="E45" s="251"/>
      <c r="F45" s="251"/>
      <c r="G45" s="250" t="s">
        <v>414</v>
      </c>
      <c r="H45" s="250" t="s">
        <v>414</v>
      </c>
      <c r="I45" s="250"/>
      <c r="J45" s="251"/>
      <c r="K45" s="251"/>
      <c r="L45" s="251"/>
    </row>
    <row r="46" spans="1:12" ht="157.5" x14ac:dyDescent="0.25">
      <c r="A46" s="247" t="s">
        <v>490</v>
      </c>
      <c r="B46" s="254" t="s">
        <v>491</v>
      </c>
      <c r="C46" s="250" t="s">
        <v>414</v>
      </c>
      <c r="D46" s="250" t="s">
        <v>414</v>
      </c>
      <c r="E46" s="251"/>
      <c r="F46" s="251"/>
      <c r="G46" s="250" t="s">
        <v>414</v>
      </c>
      <c r="H46" s="250" t="s">
        <v>414</v>
      </c>
      <c r="I46" s="250"/>
      <c r="J46" s="251"/>
      <c r="K46" s="251"/>
      <c r="L46" s="251"/>
    </row>
    <row r="47" spans="1:12" ht="15.75" x14ac:dyDescent="0.25">
      <c r="A47" s="247" t="s">
        <v>492</v>
      </c>
      <c r="B47" s="254" t="s">
        <v>493</v>
      </c>
      <c r="C47" s="255">
        <v>45199</v>
      </c>
      <c r="D47" s="255">
        <v>45214</v>
      </c>
      <c r="E47" s="251"/>
      <c r="F47" s="251"/>
      <c r="G47" s="255">
        <v>45199</v>
      </c>
      <c r="H47" s="255">
        <v>45214</v>
      </c>
      <c r="I47" s="251"/>
      <c r="J47" s="251"/>
      <c r="K47" s="251"/>
      <c r="L47" s="251"/>
    </row>
    <row r="48" spans="1:12" ht="31.5" x14ac:dyDescent="0.25">
      <c r="A48" s="247" t="s">
        <v>494</v>
      </c>
      <c r="B48" s="248" t="s">
        <v>183</v>
      </c>
      <c r="C48" s="255"/>
      <c r="D48" s="261"/>
      <c r="E48" s="251"/>
      <c r="F48" s="251"/>
      <c r="G48" s="255"/>
      <c r="H48" s="261"/>
      <c r="I48" s="251"/>
      <c r="J48" s="251"/>
      <c r="K48" s="251"/>
      <c r="L48" s="251"/>
    </row>
    <row r="49" spans="1:12" ht="31.5" x14ac:dyDescent="0.25">
      <c r="A49" s="247">
        <v>4</v>
      </c>
      <c r="B49" s="254" t="s">
        <v>182</v>
      </c>
      <c r="C49" s="250" t="s">
        <v>414</v>
      </c>
      <c r="D49" s="250" t="s">
        <v>414</v>
      </c>
      <c r="E49" s="251"/>
      <c r="F49" s="251"/>
      <c r="G49" s="250" t="s">
        <v>414</v>
      </c>
      <c r="H49" s="250" t="s">
        <v>414</v>
      </c>
      <c r="I49" s="251"/>
      <c r="J49" s="251"/>
      <c r="K49" s="251"/>
      <c r="L49" s="251"/>
    </row>
    <row r="50" spans="1:12" ht="78.75" x14ac:dyDescent="0.25">
      <c r="A50" s="247" t="s">
        <v>495</v>
      </c>
      <c r="B50" s="254" t="s">
        <v>496</v>
      </c>
      <c r="C50" s="255">
        <v>45214</v>
      </c>
      <c r="D50" s="262">
        <v>45291</v>
      </c>
      <c r="E50" s="251"/>
      <c r="F50" s="251"/>
      <c r="G50" s="255">
        <v>45214</v>
      </c>
      <c r="H50" s="262">
        <v>45291</v>
      </c>
      <c r="I50" s="250"/>
      <c r="J50" s="251"/>
      <c r="K50" s="251"/>
      <c r="L50" s="251"/>
    </row>
    <row r="51" spans="1:12" ht="63" x14ac:dyDescent="0.25">
      <c r="A51" s="247" t="s">
        <v>497</v>
      </c>
      <c r="B51" s="254" t="s">
        <v>498</v>
      </c>
      <c r="C51" s="250" t="s">
        <v>414</v>
      </c>
      <c r="D51" s="250" t="s">
        <v>414</v>
      </c>
      <c r="E51" s="251"/>
      <c r="F51" s="251"/>
      <c r="G51" s="250" t="s">
        <v>414</v>
      </c>
      <c r="H51" s="250" t="s">
        <v>414</v>
      </c>
      <c r="I51" s="251"/>
      <c r="J51" s="251"/>
      <c r="K51" s="251"/>
      <c r="L51" s="251"/>
    </row>
    <row r="52" spans="1:12" ht="63" x14ac:dyDescent="0.25">
      <c r="A52" s="247" t="s">
        <v>499</v>
      </c>
      <c r="B52" s="254" t="s">
        <v>500</v>
      </c>
      <c r="C52" s="250" t="s">
        <v>414</v>
      </c>
      <c r="D52" s="250" t="s">
        <v>414</v>
      </c>
      <c r="E52" s="251"/>
      <c r="F52" s="251"/>
      <c r="G52" s="250" t="s">
        <v>414</v>
      </c>
      <c r="H52" s="250" t="s">
        <v>414</v>
      </c>
      <c r="I52" s="250"/>
      <c r="J52" s="251"/>
      <c r="K52" s="251"/>
      <c r="L52" s="251"/>
    </row>
    <row r="53" spans="1:12" ht="31.5" x14ac:dyDescent="0.25">
      <c r="A53" s="247" t="s">
        <v>501</v>
      </c>
      <c r="B53" s="263" t="s">
        <v>502</v>
      </c>
      <c r="C53" s="255">
        <v>45214</v>
      </c>
      <c r="D53" s="262">
        <v>45291</v>
      </c>
      <c r="E53" s="251"/>
      <c r="F53" s="251"/>
      <c r="G53" s="255">
        <v>45214</v>
      </c>
      <c r="H53" s="262">
        <v>45291</v>
      </c>
      <c r="I53" s="251"/>
      <c r="J53" s="251"/>
      <c r="K53" s="251"/>
      <c r="L53" s="251"/>
    </row>
    <row r="54" spans="1:12" ht="31.5" x14ac:dyDescent="0.25">
      <c r="A54" s="247" t="s">
        <v>503</v>
      </c>
      <c r="B54" s="254" t="s">
        <v>504</v>
      </c>
      <c r="C54" s="250" t="s">
        <v>414</v>
      </c>
      <c r="D54" s="250" t="s">
        <v>414</v>
      </c>
      <c r="E54" s="251"/>
      <c r="F54" s="251"/>
      <c r="G54" s="250" t="s">
        <v>414</v>
      </c>
      <c r="H54" s="250" t="s">
        <v>414</v>
      </c>
      <c r="I54" s="251"/>
      <c r="J54" s="251"/>
      <c r="K54" s="251"/>
      <c r="L54" s="251"/>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2023-04-28T09:43:31Z</dcterms:modified>
</cp:coreProperties>
</file>